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202\spegc_admon\13. CONTESTACIONES PREGUNTAS-TRANSPARENCIA\TRANSPARENCIA\WEB\2019\"/>
    </mc:Choice>
  </mc:AlternateContent>
  <xr:revisionPtr revIDLastSave="0" documentId="13_ncr:9_{E648D0F6-35EE-4B10-862B-B7A272DD0F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5" r:id="rId1"/>
    <sheet name="2018" sheetId="4" r:id="rId2"/>
    <sheet name="2017" sheetId="3" r:id="rId3"/>
    <sheet name="2016" sheetId="1" r:id="rId4"/>
    <sheet name="2015" sheetId="2" r:id="rId5"/>
  </sheets>
  <externalReferences>
    <externalReference r:id="rId6"/>
  </externalReferences>
  <definedNames>
    <definedName name="_xlnm.Print_Area" localSheetId="0">'2019'!$B$1:$J$83,'2019'!#REF!</definedName>
    <definedName name="_xlnm.Print_Titles" localSheetId="0">'2019'!$2:$2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5" l="1"/>
  <c r="J83" i="5" s="1"/>
  <c r="J60" i="5"/>
  <c r="J58" i="5"/>
  <c r="J54" i="5"/>
  <c r="J42" i="5"/>
  <c r="J36" i="5"/>
  <c r="J26" i="5"/>
  <c r="J23" i="5"/>
  <c r="J17" i="5"/>
  <c r="J16" i="5"/>
  <c r="J25" i="5"/>
  <c r="J30" i="5"/>
  <c r="J31" i="5"/>
  <c r="J32" i="5"/>
  <c r="J40" i="5"/>
  <c r="J10" i="5"/>
  <c r="J29" i="5"/>
  <c r="J34" i="5"/>
  <c r="J35" i="5"/>
  <c r="J79" i="5" l="1"/>
  <c r="J8" i="5"/>
  <c r="J24" i="5" l="1"/>
  <c r="J22" i="5" l="1"/>
  <c r="J52" i="5" s="1"/>
  <c r="I73" i="4" l="1"/>
  <c r="I67" i="4"/>
  <c r="I62" i="4"/>
  <c r="J60" i="4"/>
  <c r="I58" i="4"/>
  <c r="J58" i="4" s="1"/>
  <c r="I55" i="4"/>
  <c r="I54" i="4" s="1"/>
  <c r="I46" i="4"/>
  <c r="J42" i="4"/>
  <c r="J40" i="4"/>
  <c r="J35" i="4"/>
  <c r="I34" i="4"/>
  <c r="J34" i="4" s="1"/>
  <c r="J32" i="4"/>
  <c r="J31" i="4"/>
  <c r="J30" i="4"/>
  <c r="I29" i="4"/>
  <c r="J29" i="4" s="1"/>
  <c r="J25" i="4"/>
  <c r="I24" i="4"/>
  <c r="J24" i="4" s="1"/>
  <c r="J23" i="4"/>
  <c r="I16" i="4"/>
  <c r="J10" i="4"/>
  <c r="I8" i="4"/>
  <c r="I77" i="4" l="1"/>
  <c r="J54" i="4"/>
  <c r="I22" i="4"/>
  <c r="J22" i="4" s="1"/>
  <c r="J8" i="4"/>
  <c r="J56" i="3"/>
  <c r="J58" i="3"/>
  <c r="J42" i="3"/>
  <c r="J23" i="3"/>
  <c r="I71" i="3"/>
  <c r="I65" i="3"/>
  <c r="I60" i="3"/>
  <c r="I56" i="3"/>
  <c r="I53" i="3"/>
  <c r="I46" i="3"/>
  <c r="J40" i="3"/>
  <c r="I34" i="3"/>
  <c r="J32" i="3"/>
  <c r="J31" i="3"/>
  <c r="J30" i="3"/>
  <c r="I29" i="3"/>
  <c r="J25" i="3"/>
  <c r="I24" i="3"/>
  <c r="I22" i="3" s="1"/>
  <c r="I16" i="3"/>
  <c r="J10" i="3"/>
  <c r="I8" i="3"/>
  <c r="I52" i="4" l="1"/>
  <c r="J52" i="4" s="1"/>
  <c r="J77" i="4"/>
  <c r="J8" i="3"/>
  <c r="J34" i="3"/>
  <c r="J29" i="3"/>
  <c r="I52" i="3"/>
  <c r="I50" i="3"/>
  <c r="J50" i="3" s="1"/>
  <c r="J35" i="3"/>
  <c r="J24" i="3"/>
  <c r="I79" i="4" l="1"/>
  <c r="I83" i="4" s="1"/>
  <c r="J83" i="4" s="1"/>
  <c r="I75" i="3"/>
  <c r="J75" i="3" s="1"/>
  <c r="J52" i="3"/>
  <c r="J22" i="3"/>
  <c r="J79" i="4" l="1"/>
  <c r="I77" i="3"/>
  <c r="J60" i="2"/>
  <c r="I73" i="2"/>
  <c r="H73" i="2"/>
  <c r="I67" i="2"/>
  <c r="H67" i="2"/>
  <c r="I62" i="2"/>
  <c r="H62" i="2"/>
  <c r="I58" i="2"/>
  <c r="J58" i="2" s="1"/>
  <c r="H58" i="2"/>
  <c r="I55" i="2"/>
  <c r="H55" i="2"/>
  <c r="H54" i="2" s="1"/>
  <c r="I46" i="2"/>
  <c r="H40" i="2"/>
  <c r="H35" i="2"/>
  <c r="J35" i="2" s="1"/>
  <c r="I34" i="2"/>
  <c r="H32" i="2"/>
  <c r="J32" i="2" s="1"/>
  <c r="H31" i="2"/>
  <c r="J31" i="2" s="1"/>
  <c r="H30" i="2"/>
  <c r="J30" i="2" s="1"/>
  <c r="I29" i="2"/>
  <c r="H25" i="2"/>
  <c r="H24" i="2" s="1"/>
  <c r="H22" i="2" s="1"/>
  <c r="I24" i="2"/>
  <c r="I22" i="2" s="1"/>
  <c r="I16" i="2"/>
  <c r="H16" i="2"/>
  <c r="J10" i="2"/>
  <c r="I8" i="2"/>
  <c r="H8" i="2"/>
  <c r="I81" i="3" l="1"/>
  <c r="J81" i="3" s="1"/>
  <c r="J77" i="3"/>
  <c r="I52" i="2"/>
  <c r="J22" i="2"/>
  <c r="J25" i="2"/>
  <c r="I54" i="2"/>
  <c r="J54" i="2" s="1"/>
  <c r="J24" i="2"/>
  <c r="H34" i="2"/>
  <c r="J34" i="2" s="1"/>
  <c r="H77" i="2"/>
  <c r="J8" i="2"/>
  <c r="H29" i="2"/>
  <c r="J29" i="2" s="1"/>
  <c r="I73" i="1"/>
  <c r="H73" i="1"/>
  <c r="I67" i="1"/>
  <c r="H67" i="1"/>
  <c r="I62" i="1"/>
  <c r="H62" i="1"/>
  <c r="J60" i="1"/>
  <c r="I58" i="1"/>
  <c r="H58" i="1"/>
  <c r="I55" i="1"/>
  <c r="H55" i="1"/>
  <c r="I46" i="1"/>
  <c r="J42" i="1"/>
  <c r="J40" i="1"/>
  <c r="J35" i="1"/>
  <c r="I34" i="1"/>
  <c r="H34" i="1"/>
  <c r="J32" i="1"/>
  <c r="J31" i="1"/>
  <c r="J30" i="1"/>
  <c r="I29" i="1"/>
  <c r="H29" i="1"/>
  <c r="J26" i="1"/>
  <c r="J25" i="1"/>
  <c r="I24" i="1"/>
  <c r="H24" i="1"/>
  <c r="H22" i="1" s="1"/>
  <c r="J23" i="1"/>
  <c r="I16" i="1"/>
  <c r="H16" i="1"/>
  <c r="J10" i="1"/>
  <c r="I8" i="1"/>
  <c r="H8" i="1"/>
  <c r="H54" i="1" l="1"/>
  <c r="I77" i="2"/>
  <c r="I79" i="2" s="1"/>
  <c r="I83" i="2" s="1"/>
  <c r="H52" i="2"/>
  <c r="H79" i="2" s="1"/>
  <c r="H83" i="2" s="1"/>
  <c r="H77" i="1"/>
  <c r="J58" i="1"/>
  <c r="J29" i="1"/>
  <c r="J34" i="1"/>
  <c r="I54" i="1"/>
  <c r="J54" i="1" s="1"/>
  <c r="I22" i="1"/>
  <c r="J22" i="1" s="1"/>
  <c r="J24" i="1"/>
  <c r="J8" i="1"/>
  <c r="H52" i="1"/>
  <c r="H79" i="1" s="1"/>
  <c r="H83" i="1" s="1"/>
  <c r="J52" i="2" l="1"/>
  <c r="J77" i="2"/>
  <c r="I52" i="1"/>
  <c r="I77" i="1"/>
  <c r="J77" i="1" s="1"/>
  <c r="I79" i="1" l="1"/>
  <c r="I83" i="1" s="1"/>
  <c r="J83" i="1" s="1"/>
  <c r="J79" i="1"/>
  <c r="J52" i="1"/>
</calcChain>
</file>

<file path=xl/sharedStrings.xml><?xml version="1.0" encoding="utf-8"?>
<sst xmlns="http://schemas.openxmlformats.org/spreadsheetml/2006/main" count="568" uniqueCount="92">
  <si>
    <t>CUENTA DE PÉRDIDAS Y GANANCIAS. ESTADO DE PREVISIÓN DE INGRESOS Y GASTOS</t>
  </si>
  <si>
    <t>%</t>
  </si>
  <si>
    <t>INGRESOS</t>
  </si>
  <si>
    <t>PRESUPUESTO</t>
  </si>
  <si>
    <t>EJECUCIÓN</t>
  </si>
  <si>
    <t>2016 (31/12)</t>
  </si>
  <si>
    <t>1)</t>
  </si>
  <si>
    <t>Importe de la Cifra de Negocios.................................</t>
  </si>
  <si>
    <t>a)</t>
  </si>
  <si>
    <t>Ventas.................................................................……</t>
  </si>
  <si>
    <t>b)</t>
  </si>
  <si>
    <t>Prestaciones de servicios……………………………………….</t>
  </si>
  <si>
    <t>2)</t>
  </si>
  <si>
    <t>Variación Exist. Productos Terminados y en Curso...</t>
  </si>
  <si>
    <t>3)</t>
  </si>
  <si>
    <t>Trabajos Realizados para el Propio Inmovilizado.....</t>
  </si>
  <si>
    <t>4)</t>
  </si>
  <si>
    <t>Aprovisionamientos</t>
  </si>
  <si>
    <t>Consumo de Mercaderias......................................…</t>
  </si>
  <si>
    <t>Consumo de Materias Primas y Otras Mat.......</t>
  </si>
  <si>
    <t>c)</t>
  </si>
  <si>
    <t>Otros Gastos Externos...............................................</t>
  </si>
  <si>
    <t>d)</t>
  </si>
  <si>
    <t>Deterioro de mercaderías, materias primas y otros aprov.</t>
  </si>
  <si>
    <t>5)</t>
  </si>
  <si>
    <t>Otros Ingresos de Explotación.....................................</t>
  </si>
  <si>
    <t>Ingresos Accesorios y Otros de Gestión............</t>
  </si>
  <si>
    <t>Subvenciones.................................................................</t>
  </si>
  <si>
    <t xml:space="preserve"> - Subvenciones del Cabildo de Gran Canaria</t>
  </si>
  <si>
    <t xml:space="preserve"> - Otras subvenciones</t>
  </si>
  <si>
    <t xml:space="preserve">c) </t>
  </si>
  <si>
    <t>Exceso de Provisiones de Riesgos y Gastos…</t>
  </si>
  <si>
    <t>6)</t>
  </si>
  <si>
    <t>Gastos de Personal</t>
  </si>
  <si>
    <t>Sueldos, Salarios y Asimilados.............................</t>
  </si>
  <si>
    <t>Cargas Sociales...........................................................</t>
  </si>
  <si>
    <t>Otros gastos sociales</t>
  </si>
  <si>
    <t>7)</t>
  </si>
  <si>
    <t>Otros Gastos de Explotación.......................................</t>
  </si>
  <si>
    <t>Servicios Exteriores..................................................</t>
  </si>
  <si>
    <t>Tributos...............................................................………..</t>
  </si>
  <si>
    <t>Otros Gastos de Gestión Corriente...................</t>
  </si>
  <si>
    <t>Dotación al Fondo de Reversión........................</t>
  </si>
  <si>
    <t>8)</t>
  </si>
  <si>
    <t>Dotación para Amortización de Inmovilizado............</t>
  </si>
  <si>
    <t>9)</t>
  </si>
  <si>
    <t>Imputación de subvenciones de inmovilizado no financiero y otras</t>
  </si>
  <si>
    <t>10)</t>
  </si>
  <si>
    <t>Exceso de provisiones</t>
  </si>
  <si>
    <t>11)</t>
  </si>
  <si>
    <t>Deterioro y resultado por enajenaciones del inmov.</t>
  </si>
  <si>
    <t>Deterioro y pérdidas</t>
  </si>
  <si>
    <t>Resultados por enajenaciones y otras</t>
  </si>
  <si>
    <t>A.1)</t>
  </si>
  <si>
    <t>RESULTADO DE EXPLOTACIÓN</t>
  </si>
  <si>
    <t>12)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</si>
  <si>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</si>
  <si>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</si>
  <si>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</si>
  <si>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</si>
  <si>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</si>
  <si>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</si>
  <si>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Otros ingresos financieros</t>
  </si>
  <si>
    <t>b1)</t>
  </si>
  <si>
    <t>b2)</t>
  </si>
  <si>
    <t>13)</t>
  </si>
  <si>
    <t>Gastos financieros</t>
  </si>
  <si>
    <t>Por deudas con empresas del grupo y asociadas</t>
  </si>
  <si>
    <t>Por deudas con terceros</t>
  </si>
  <si>
    <t>Por actualización de provisiones</t>
  </si>
  <si>
    <t>14)</t>
  </si>
  <si>
    <t>Variación de valor razonable e instrumentos financ.</t>
  </si>
  <si>
    <t>Cartera de negociación y otros</t>
  </si>
  <si>
    <t>Imputación al resultado del ejercicio activos financ.</t>
  </si>
  <si>
    <t>15)</t>
  </si>
  <si>
    <t>Diferencias de cambio</t>
  </si>
  <si>
    <t>16)</t>
  </si>
  <si>
    <t>Deterioro y resultado por enajenaciones de instrum.financieros</t>
  </si>
  <si>
    <t>Deterioros y pérdidas</t>
  </si>
  <si>
    <t>A.2)</t>
  </si>
  <si>
    <t>RESULTADO FINANCIERO</t>
  </si>
  <si>
    <t>A.3</t>
  </si>
  <si>
    <t>RESULTADO ANTES DE IMPUESTOS</t>
  </si>
  <si>
    <t>17)</t>
  </si>
  <si>
    <t>Impuesto sobre beneficios</t>
  </si>
  <si>
    <t>A.4)</t>
  </si>
  <si>
    <t>RESULTADO DEL EJERCICIO OP. CONT.</t>
  </si>
  <si>
    <t>Otros resultados</t>
  </si>
  <si>
    <t>2015 (31/12)</t>
  </si>
  <si>
    <t>2017 (31/12)</t>
  </si>
  <si>
    <t>2018 (31/12)</t>
  </si>
  <si>
    <t>2019 (31/12)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</si>
</sst>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.mm\.yy"/>
    <numFmt numFmtId="165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26">
    <xf numFmtId="0" fontId="0" fillId="0" borderId="0" xfId="0"/>
    <xf numFmtId="3" fontId="3" fillId="0" borderId="0" xfId="3" applyFont="1" applyFill="1" applyBorder="1" applyAlignment="1">
      <alignment horizontal="center"/>
    </xf>
    <xf numFmtId="3" fontId="3" fillId="0" borderId="0" xfId="3" applyFont="1" applyFill="1" applyAlignment="1">
      <alignment horizontal="center"/>
    </xf>
    <xf numFmtId="3" fontId="3" fillId="0" borderId="0" xfId="3" applyNumberFormat="1" applyFont="1" applyFill="1" applyAlignment="1" applyProtection="1">
      <protection locked="0"/>
    </xf>
    <xf numFmtId="3" fontId="6" fillId="0" borderId="0" xfId="3" applyNumberFormat="1" applyFont="1" applyFill="1" applyAlignment="1" applyProtection="1">
      <protection locked="0"/>
    </xf>
    <xf numFmtId="3" fontId="3" fillId="2" borderId="1" xfId="3" applyFont="1" applyFill="1" applyBorder="1" applyAlignment="1"/>
    <xf numFmtId="3" fontId="3" fillId="2" borderId="2" xfId="3" applyFont="1" applyFill="1" applyBorder="1" applyAlignment="1"/>
    <xf numFmtId="3" fontId="3" fillId="2" borderId="3" xfId="3" applyFont="1" applyFill="1" applyBorder="1" applyAlignment="1"/>
    <xf numFmtId="4" fontId="3" fillId="2" borderId="3" xfId="3" applyNumberFormat="1" applyFont="1" applyFill="1" applyBorder="1" applyAlignment="1"/>
    <xf numFmtId="4" fontId="3" fillId="2" borderId="4" xfId="3" applyNumberFormat="1" applyFont="1" applyFill="1" applyBorder="1" applyAlignment="1"/>
    <xf numFmtId="164" fontId="4" fillId="2" borderId="8" xfId="3" applyNumberFormat="1" applyFont="1" applyFill="1" applyBorder="1" applyAlignment="1">
      <alignment horizontal="center"/>
    </xf>
    <xf numFmtId="164" fontId="4" fillId="2" borderId="9" xfId="3" applyNumberFormat="1" applyFont="1" applyFill="1" applyBorder="1" applyAlignment="1">
      <alignment horizontal="center"/>
    </xf>
    <xf numFmtId="3" fontId="4" fillId="2" borderId="12" xfId="3" applyFont="1" applyFill="1" applyBorder="1" applyAlignment="1">
      <alignment horizontal="center"/>
    </xf>
    <xf numFmtId="3" fontId="4" fillId="2" borderId="13" xfId="3" applyFont="1" applyFill="1" applyBorder="1" applyAlignment="1">
      <alignment horizontal="center"/>
    </xf>
    <xf numFmtId="3" fontId="4" fillId="2" borderId="14" xfId="3" applyFont="1" applyFill="1" applyBorder="1" applyAlignment="1">
      <alignment horizontal="center"/>
    </xf>
    <xf numFmtId="3" fontId="4" fillId="2" borderId="14" xfId="3" applyNumberFormat="1" applyFont="1" applyFill="1" applyBorder="1" applyAlignment="1">
      <alignment horizontal="center"/>
    </xf>
    <xf numFmtId="3" fontId="4" fillId="2" borderId="15" xfId="3" applyNumberFormat="1" applyFont="1" applyFill="1" applyBorder="1" applyAlignment="1">
      <alignment horizontal="center"/>
    </xf>
    <xf numFmtId="3" fontId="4" fillId="0" borderId="0" xfId="3" applyNumberFormat="1" applyFont="1" applyFill="1" applyAlignment="1" applyProtection="1">
      <alignment horizontal="center"/>
      <protection locked="0"/>
    </xf>
    <xf numFmtId="3" fontId="4" fillId="0" borderId="1" xfId="3" applyFont="1" applyFill="1" applyBorder="1" applyAlignment="1">
      <alignment horizontal="center"/>
    </xf>
    <xf numFmtId="3" fontId="4" fillId="0" borderId="2" xfId="3" applyFont="1" applyFill="1" applyBorder="1" applyAlignment="1">
      <alignment horizontal="center"/>
    </xf>
    <xf numFmtId="4" fontId="4" fillId="0" borderId="4" xfId="3" applyNumberFormat="1" applyFont="1" applyFill="1" applyBorder="1" applyAlignment="1">
      <alignment horizontal="center"/>
    </xf>
    <xf numFmtId="4" fontId="4" fillId="0" borderId="3" xfId="3" applyNumberFormat="1" applyFont="1" applyFill="1" applyBorder="1" applyAlignment="1">
      <alignment horizontal="center"/>
    </xf>
    <xf numFmtId="4" fontId="4" fillId="0" borderId="6" xfId="3" applyNumberFormat="1" applyFont="1" applyFill="1" applyBorder="1" applyAlignment="1">
      <alignment horizontal="center"/>
    </xf>
    <xf numFmtId="3" fontId="3" fillId="0" borderId="7" xfId="3" applyFont="1" applyFill="1" applyBorder="1" applyAlignment="1"/>
    <xf numFmtId="3" fontId="4" fillId="0" borderId="0" xfId="3" applyFont="1" applyFill="1" applyBorder="1" applyAlignment="1"/>
    <xf numFmtId="44" fontId="4" fillId="0" borderId="9" xfId="1" applyFont="1" applyFill="1" applyBorder="1" applyAlignment="1"/>
    <xf numFmtId="44" fontId="4" fillId="0" borderId="8" xfId="1" applyFont="1" applyFill="1" applyBorder="1" applyAlignment="1"/>
    <xf numFmtId="3" fontId="3" fillId="0" borderId="0" xfId="3" applyFont="1" applyFill="1" applyBorder="1" applyAlignment="1"/>
    <xf numFmtId="44" fontId="3" fillId="0" borderId="9" xfId="1" applyFont="1" applyFill="1" applyBorder="1" applyAlignment="1"/>
    <xf numFmtId="44" fontId="3" fillId="0" borderId="8" xfId="1" applyFont="1" applyFill="1" applyBorder="1" applyAlignment="1"/>
    <xf numFmtId="3" fontId="3" fillId="0" borderId="0" xfId="3" applyNumberFormat="1" applyFont="1" applyFill="1" applyBorder="1" applyAlignment="1" applyProtection="1">
      <protection locked="0"/>
    </xf>
    <xf numFmtId="9" fontId="3" fillId="0" borderId="11" xfId="2" applyFont="1" applyFill="1" applyBorder="1" applyAlignment="1">
      <alignment horizontal="center"/>
    </xf>
    <xf numFmtId="44" fontId="3" fillId="0" borderId="9" xfId="1" applyFont="1" applyFill="1" applyBorder="1" applyAlignment="1" applyProtection="1">
      <protection locked="0"/>
    </xf>
    <xf numFmtId="44" fontId="3" fillId="0" borderId="8" xfId="1" applyFont="1" applyFill="1" applyBorder="1" applyAlignment="1" applyProtection="1">
      <protection locked="0"/>
    </xf>
    <xf numFmtId="3" fontId="3" fillId="0" borderId="17" xfId="3" applyFont="1" applyFill="1" applyBorder="1" applyAlignment="1"/>
    <xf numFmtId="3" fontId="4" fillId="0" borderId="18" xfId="3" applyFont="1" applyFill="1" applyBorder="1" applyAlignment="1"/>
    <xf numFmtId="44" fontId="4" fillId="0" borderId="19" xfId="1" applyFont="1" applyFill="1" applyBorder="1" applyAlignment="1"/>
    <xf numFmtId="3" fontId="3" fillId="0" borderId="2" xfId="3" applyNumberFormat="1" applyFont="1" applyFill="1" applyBorder="1" applyAlignment="1" applyProtection="1">
      <protection locked="0"/>
    </xf>
    <xf numFmtId="9" fontId="3" fillId="0" borderId="10" xfId="2" applyFont="1" applyFill="1" applyBorder="1" applyAlignment="1">
      <alignment horizontal="center"/>
    </xf>
    <xf numFmtId="44" fontId="4" fillId="0" borderId="21" xfId="1" applyFont="1" applyFill="1" applyBorder="1" applyAlignment="1"/>
    <xf numFmtId="44" fontId="4" fillId="0" borderId="9" xfId="1" applyFont="1" applyBorder="1" applyAlignment="1"/>
    <xf numFmtId="44" fontId="4" fillId="0" borderId="8" xfId="1" applyFont="1" applyBorder="1" applyAlignment="1"/>
    <xf numFmtId="44" fontId="3" fillId="0" borderId="9" xfId="1" applyFont="1" applyBorder="1" applyAlignment="1"/>
    <xf numFmtId="44" fontId="3" fillId="0" borderId="8" xfId="1" applyFont="1" applyBorder="1" applyAlignment="1"/>
    <xf numFmtId="3" fontId="4" fillId="0" borderId="17" xfId="3" applyFont="1" applyFill="1" applyBorder="1" applyAlignment="1"/>
    <xf numFmtId="3" fontId="3" fillId="0" borderId="2" xfId="3" applyFont="1" applyFill="1" applyBorder="1" applyAlignment="1"/>
    <xf numFmtId="44" fontId="4" fillId="0" borderId="2" xfId="1" applyFont="1" applyBorder="1" applyAlignment="1"/>
    <xf numFmtId="4" fontId="4" fillId="0" borderId="2" xfId="3" applyNumberFormat="1" applyFont="1" applyBorder="1" applyAlignment="1"/>
    <xf numFmtId="9" fontId="4" fillId="0" borderId="11" xfId="2" applyFont="1" applyFill="1" applyBorder="1" applyAlignment="1">
      <alignment horizontal="center"/>
    </xf>
    <xf numFmtId="4" fontId="3" fillId="0" borderId="11" xfId="3" applyNumberFormat="1" applyFont="1" applyFill="1" applyBorder="1" applyAlignment="1"/>
    <xf numFmtId="3" fontId="3" fillId="0" borderId="11" xfId="3" applyNumberFormat="1" applyFont="1" applyFill="1" applyBorder="1" applyAlignment="1" applyProtection="1">
      <protection locked="0"/>
    </xf>
    <xf numFmtId="4" fontId="4" fillId="0" borderId="11" xfId="3" applyNumberFormat="1" applyFont="1" applyFill="1" applyBorder="1" applyAlignment="1"/>
    <xf numFmtId="9" fontId="4" fillId="0" borderId="20" xfId="2" applyFont="1" applyFill="1" applyBorder="1" applyAlignment="1">
      <alignment horizontal="center"/>
    </xf>
    <xf numFmtId="4" fontId="4" fillId="0" borderId="11" xfId="3" applyNumberFormat="1" applyFont="1" applyBorder="1" applyAlignment="1"/>
    <xf numFmtId="9" fontId="4" fillId="0" borderId="11" xfId="2" applyFont="1" applyBorder="1" applyAlignment="1">
      <alignment horizontal="center"/>
    </xf>
    <xf numFmtId="9" fontId="3" fillId="0" borderId="11" xfId="2" applyFont="1" applyBorder="1" applyAlignment="1">
      <alignment horizontal="center"/>
    </xf>
    <xf numFmtId="4" fontId="3" fillId="0" borderId="0" xfId="3" applyNumberFormat="1" applyFont="1" applyFill="1" applyBorder="1" applyAlignment="1"/>
    <xf numFmtId="4" fontId="4" fillId="0" borderId="0" xfId="3" applyNumberFormat="1" applyFont="1" applyFill="1" applyBorder="1" applyAlignment="1"/>
    <xf numFmtId="44" fontId="8" fillId="0" borderId="9" xfId="1" applyFont="1" applyFill="1" applyBorder="1" applyAlignment="1"/>
    <xf numFmtId="3" fontId="4" fillId="0" borderId="0" xfId="3" applyFont="1" applyFill="1" applyBorder="1" applyAlignment="1">
      <alignment horizontal="center"/>
    </xf>
    <xf numFmtId="0" fontId="0" fillId="0" borderId="0" xfId="0" applyFill="1" applyBorder="1"/>
    <xf numFmtId="164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center"/>
    </xf>
    <xf numFmtId="4" fontId="3" fillId="0" borderId="0" xfId="3" applyNumberFormat="1" applyFont="1" applyFill="1" applyBorder="1" applyAlignment="1" applyProtection="1">
      <protection locked="0"/>
    </xf>
    <xf numFmtId="44" fontId="4" fillId="0" borderId="22" xfId="1" applyFont="1" applyFill="1" applyBorder="1" applyAlignment="1"/>
    <xf numFmtId="4" fontId="3" fillId="0" borderId="0" xfId="3" applyNumberFormat="1" applyFont="1" applyFill="1" applyAlignment="1" applyProtection="1">
      <protection locked="0"/>
    </xf>
    <xf numFmtId="3" fontId="9" fillId="0" borderId="0" xfId="3" applyNumberFormat="1" applyFont="1" applyFill="1" applyAlignment="1" applyProtection="1">
      <protection locked="0"/>
    </xf>
    <xf numFmtId="4" fontId="9" fillId="0" borderId="0" xfId="3" applyNumberFormat="1" applyFont="1" applyFill="1" applyAlignment="1" applyProtection="1">
      <protection locked="0"/>
    </xf>
    <xf numFmtId="0" fontId="10" fillId="0" borderId="0" xfId="0" applyFont="1" applyFill="1" applyAlignment="1">
      <alignment horizontal="left" vertical="center" wrapText="1"/>
    </xf>
    <xf numFmtId="4" fontId="3" fillId="0" borderId="11" xfId="3" applyNumberFormat="1" applyFont="1" applyBorder="1" applyAlignment="1"/>
    <xf numFmtId="0" fontId="10" fillId="0" borderId="0" xfId="0" applyFont="1" applyFill="1" applyAlignment="1">
      <alignment horizontal="left" vertical="center" wrapText="1"/>
    </xf>
    <xf numFmtId="3" fontId="4" fillId="0" borderId="0" xfId="3" applyFont="1"/>
    <xf numFmtId="44" fontId="4" fillId="0" borderId="9" xfId="1" applyFont="1" applyBorder="1"/>
    <xf numFmtId="44" fontId="4" fillId="0" borderId="8" xfId="1" applyFont="1" applyBorder="1"/>
    <xf numFmtId="3" fontId="3" fillId="0" borderId="0" xfId="3" applyFont="1" applyProtection="1">
      <protection locked="0"/>
    </xf>
    <xf numFmtId="3" fontId="3" fillId="0" borderId="0" xfId="3" applyFont="1"/>
    <xf numFmtId="3" fontId="4" fillId="0" borderId="0" xfId="3" applyFont="1" applyProtection="1">
      <protection locked="0"/>
    </xf>
    <xf numFmtId="4" fontId="3" fillId="0" borderId="0" xfId="3" applyNumberFormat="1" applyFont="1"/>
    <xf numFmtId="4" fontId="3" fillId="0" borderId="0" xfId="3" applyNumberFormat="1" applyFont="1" applyProtection="1">
      <protection locked="0"/>
    </xf>
    <xf numFmtId="44" fontId="4" fillId="0" borderId="2" xfId="4" applyFont="1" applyBorder="1"/>
    <xf numFmtId="4" fontId="4" fillId="0" borderId="2" xfId="3" applyNumberFormat="1" applyFont="1" applyBorder="1"/>
    <xf numFmtId="3" fontId="3" fillId="0" borderId="2" xfId="3" applyFont="1" applyBorder="1" applyProtection="1">
      <protection locked="0"/>
    </xf>
    <xf numFmtId="3" fontId="3" fillId="0" borderId="2" xfId="3" applyFont="1" applyBorder="1"/>
    <xf numFmtId="44" fontId="4" fillId="0" borderId="22" xfId="4" applyFont="1" applyBorder="1"/>
    <xf numFmtId="44" fontId="4" fillId="0" borderId="19" xfId="4" applyFont="1" applyBorder="1"/>
    <xf numFmtId="44" fontId="4" fillId="0" borderId="21" xfId="4" applyFont="1" applyBorder="1"/>
    <xf numFmtId="3" fontId="4" fillId="0" borderId="18" xfId="3" applyFont="1" applyBorder="1"/>
    <xf numFmtId="3" fontId="4" fillId="0" borderId="17" xfId="3" applyFont="1" applyBorder="1"/>
    <xf numFmtId="44" fontId="4" fillId="0" borderId="8" xfId="4" applyFont="1" applyBorder="1"/>
    <xf numFmtId="44" fontId="4" fillId="0" borderId="9" xfId="4" applyFont="1" applyBorder="1"/>
    <xf numFmtId="3" fontId="3" fillId="0" borderId="7" xfId="3" applyFont="1" applyBorder="1"/>
    <xf numFmtId="3" fontId="3" fillId="0" borderId="17" xfId="3" applyFont="1" applyBorder="1"/>
    <xf numFmtId="44" fontId="3" fillId="0" borderId="8" xfId="4" applyFont="1" applyBorder="1"/>
    <xf numFmtId="44" fontId="3" fillId="0" borderId="9" xfId="4" applyFont="1" applyBorder="1"/>
    <xf numFmtId="3" fontId="3" fillId="2" borderId="2" xfId="3" applyFont="1" applyFill="1" applyBorder="1"/>
    <xf numFmtId="3" fontId="3" fillId="2" borderId="1" xfId="3" applyFont="1" applyFill="1" applyBorder="1"/>
    <xf numFmtId="44" fontId="3" fillId="0" borderId="8" xfId="4" applyFont="1" applyBorder="1" applyProtection="1">
      <protection locked="0"/>
    </xf>
    <xf numFmtId="44" fontId="3" fillId="0" borderId="9" xfId="4" applyFont="1" applyBorder="1" applyProtection="1">
      <protection locked="0"/>
    </xf>
    <xf numFmtId="4" fontId="4" fillId="0" borderId="6" xfId="3" applyNumberFormat="1" applyFont="1" applyBorder="1" applyAlignment="1">
      <alignment horizontal="center"/>
    </xf>
    <xf numFmtId="3" fontId="4" fillId="0" borderId="2" xfId="3" applyFont="1" applyBorder="1" applyAlignment="1">
      <alignment horizontal="center"/>
    </xf>
    <xf numFmtId="3" fontId="4" fillId="0" borderId="1" xfId="3" applyFont="1" applyBorder="1" applyAlignment="1">
      <alignment horizontal="center"/>
    </xf>
    <xf numFmtId="3" fontId="4" fillId="0" borderId="0" xfId="3" applyFont="1" applyAlignment="1" applyProtection="1">
      <alignment horizontal="center"/>
      <protection locked="0"/>
    </xf>
    <xf numFmtId="9" fontId="3" fillId="0" borderId="10" xfId="6" applyFont="1" applyBorder="1" applyAlignment="1">
      <alignment horizontal="center"/>
    </xf>
    <xf numFmtId="9" fontId="3" fillId="0" borderId="11" xfId="6" applyFont="1" applyBorder="1" applyAlignment="1">
      <alignment horizontal="center"/>
    </xf>
    <xf numFmtId="4" fontId="4" fillId="0" borderId="3" xfId="3" applyNumberFormat="1" applyFont="1" applyBorder="1" applyAlignment="1">
      <alignment horizontal="center"/>
    </xf>
    <xf numFmtId="4" fontId="4" fillId="0" borderId="4" xfId="3" applyNumberFormat="1" applyFont="1" applyBorder="1" applyAlignment="1">
      <alignment horizontal="center"/>
    </xf>
    <xf numFmtId="3" fontId="3" fillId="2" borderId="3" xfId="3" applyFont="1" applyFill="1" applyBorder="1"/>
    <xf numFmtId="4" fontId="3" fillId="2" borderId="4" xfId="3" applyNumberFormat="1" applyFont="1" applyFill="1" applyBorder="1"/>
    <xf numFmtId="4" fontId="3" fillId="2" borderId="3" xfId="3" applyNumberFormat="1" applyFont="1" applyFill="1" applyBorder="1"/>
    <xf numFmtId="3" fontId="3" fillId="0" borderId="0" xfId="3" applyFont="1" applyAlignment="1">
      <alignment horizontal="center"/>
    </xf>
    <xf numFmtId="3" fontId="6" fillId="0" borderId="0" xfId="3" applyFont="1" applyProtection="1">
      <protection locked="0"/>
    </xf>
    <xf numFmtId="9" fontId="4" fillId="0" borderId="11" xfId="6" applyFont="1" applyBorder="1" applyAlignment="1">
      <alignment horizontal="center"/>
    </xf>
    <xf numFmtId="4" fontId="3" fillId="0" borderId="11" xfId="3" applyNumberFormat="1" applyFont="1" applyBorder="1"/>
    <xf numFmtId="3" fontId="3" fillId="0" borderId="11" xfId="3" applyFont="1" applyBorder="1" applyProtection="1">
      <protection locked="0"/>
    </xf>
    <xf numFmtId="4" fontId="4" fillId="0" borderId="11" xfId="3" applyNumberFormat="1" applyFont="1" applyBorder="1"/>
    <xf numFmtId="9" fontId="4" fillId="0" borderId="20" xfId="2" applyFont="1" applyBorder="1" applyAlignment="1">
      <alignment horizontal="center"/>
    </xf>
    <xf numFmtId="4" fontId="7" fillId="2" borderId="5" xfId="3" applyNumberFormat="1" applyFont="1" applyFill="1" applyBorder="1" applyAlignment="1">
      <alignment horizontal="center" vertical="center"/>
    </xf>
    <xf numFmtId="4" fontId="7" fillId="2" borderId="10" xfId="3" applyNumberFormat="1" applyFont="1" applyFill="1" applyBorder="1" applyAlignment="1">
      <alignment horizontal="center" vertical="center"/>
    </xf>
    <xf numFmtId="4" fontId="7" fillId="2" borderId="16" xfId="3" applyNumberFormat="1" applyFont="1" applyFill="1" applyBorder="1" applyAlignment="1">
      <alignment horizontal="center" vertical="center"/>
    </xf>
    <xf numFmtId="3" fontId="4" fillId="2" borderId="7" xfId="3" applyFont="1" applyFill="1" applyBorder="1" applyAlignment="1">
      <alignment horizontal="center"/>
    </xf>
    <xf numFmtId="3" fontId="4" fillId="2" borderId="0" xfId="3" applyFont="1" applyFill="1" applyAlignment="1">
      <alignment horizontal="center"/>
    </xf>
    <xf numFmtId="3" fontId="4" fillId="2" borderId="8" xfId="3" applyFont="1" applyFill="1" applyBorder="1" applyAlignment="1">
      <alignment horizontal="center"/>
    </xf>
    <xf numFmtId="4" fontId="5" fillId="0" borderId="0" xfId="3" applyNumberFormat="1" applyFont="1" applyAlignment="1">
      <alignment horizontal="center"/>
    </xf>
    <xf numFmtId="4" fontId="5" fillId="0" borderId="0" xfId="3" applyNumberFormat="1" applyFont="1" applyFill="1" applyBorder="1" applyAlignment="1">
      <alignment horizontal="center"/>
    </xf>
    <xf numFmtId="3" fontId="4" fillId="2" borderId="0" xfId="3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</cellXfs>
  <cellStyles count="8">
    <cellStyle name="Millares 2" xfId="7" xr:uid="{4030C852-D8B2-415F-8FF0-4082B049244E}"/>
    <cellStyle name="Moneda" xfId="1" builtinId="4"/>
    <cellStyle name="Moneda 2" xfId="4" xr:uid="{0C58C66B-3E1B-4A97-8069-86FEDC2442FA}"/>
    <cellStyle name="Normal" xfId="0" builtinId="0"/>
    <cellStyle name="Normal 2" xfId="5" xr:uid="{B84E063B-A98E-43E4-807A-C741816854D9}"/>
    <cellStyle name="Normal_Balance y PyG" xfId="3" xr:uid="{00000000-0005-0000-0000-000002000000}"/>
    <cellStyle name="Porcentaje" xfId="2" builtinId="5"/>
    <cellStyle name="Porcentaje 2" xfId="6" xr:uid="{C02F8D0D-A79F-4BA0-B0AE-71150680A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spegc_direccion\7.%20PRESUPUESTOS\2016\libro%20ppto%202016%20a%2030%2006%202015%20v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ISLACION"/>
      <sheetName val="PyG"/>
      <sheetName val="PAIF"/>
      <sheetName val="PAIF ORIGEN"/>
      <sheetName val="PAIF APLICACIONES"/>
      <sheetName val="PERSONAL"/>
      <sheetName val="PASIVOS"/>
      <sheetName val="INVERSIONES"/>
      <sheetName val="CONTROL"/>
      <sheetName val="BASE"/>
      <sheetName val="PERSONAL MENSUAL"/>
      <sheetName val="flujo gto"/>
      <sheetName val="PART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U6">
            <v>681631.50999999989</v>
          </cell>
        </row>
        <row r="14">
          <cell r="U14">
            <v>199731.83190949162</v>
          </cell>
        </row>
        <row r="22">
          <cell r="U22">
            <v>18599.75</v>
          </cell>
        </row>
      </sheetData>
      <sheetData sheetId="10"/>
      <sheetData sheetId="11"/>
      <sheetData sheetId="12">
        <row r="4">
          <cell r="I4">
            <v>116661.82</v>
          </cell>
        </row>
        <row r="5">
          <cell r="I5">
            <v>806440.18</v>
          </cell>
        </row>
        <row r="7">
          <cell r="I7">
            <v>117383.75</v>
          </cell>
        </row>
        <row r="10">
          <cell r="I10">
            <v>169609.22</v>
          </cell>
        </row>
        <row r="13">
          <cell r="I13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EE3B-9CDC-43FC-A68F-1A53135F434D}">
  <sheetPr>
    <tabColor rgb="FFFFC000"/>
    <pageSetUpPr fitToPage="1"/>
  </sheetPr>
  <dimension ref="B1:J103"/>
  <sheetViews>
    <sheetView showGridLines="0" tabSelected="1" zoomScale="70" zoomScaleNormal="70" zoomScaleSheetLayoutView="70" workbookViewId="0">
      <pane xSplit="1" ySplit="6" topLeftCell="B7" activePane="bottomRight" state="frozen"/>
      <selection activeCell="N103" sqref="N103"/>
      <selection pane="topRight" activeCell="N103" sqref="N103"/>
      <selection pane="bottomLeft" activeCell="N103" sqref="N103"/>
      <selection pane="bottomRight" activeCell="P29" sqref="P29"/>
    </sheetView>
  </sheetViews>
  <sheetFormatPr baseColWidth="10" defaultRowHeight="15.75"/>
  <cols>
    <col min="1" max="1" width="5.28515625" style="74" customWidth="1"/>
    <col min="2" max="2" width="4.42578125" style="74" bestFit="1" customWidth="1"/>
    <col min="3" max="3" width="5.5703125" style="74" customWidth="1"/>
    <col min="4" max="4" width="6.7109375" style="74" customWidth="1"/>
    <col min="5" max="5" width="9.7109375" style="74" customWidth="1"/>
    <col min="6" max="6" width="14.85546875" style="74" customWidth="1"/>
    <col min="7" max="7" width="46.7109375" style="74" customWidth="1"/>
    <col min="8" max="8" width="17.85546875" style="74" bestFit="1" customWidth="1"/>
    <col min="9" max="9" width="17.42578125" style="74" bestFit="1" customWidth="1"/>
    <col min="10" max="10" width="10.85546875" style="74" customWidth="1"/>
    <col min="11" max="11" width="18" style="74" customWidth="1"/>
    <col min="12" max="12" width="23.5703125" style="74" bestFit="1" customWidth="1"/>
    <col min="13" max="13" width="21.28515625" style="74" bestFit="1" customWidth="1"/>
    <col min="14" max="14" width="23.5703125" style="74" bestFit="1" customWidth="1"/>
    <col min="15" max="15" width="11.42578125" style="74"/>
    <col min="16" max="16" width="49.28515625" style="74" customWidth="1"/>
    <col min="17" max="16384" width="11.42578125" style="74"/>
  </cols>
  <sheetData>
    <row r="1" spans="2:10" ht="10.5" customHeight="1">
      <c r="B1" s="109"/>
      <c r="C1" s="109"/>
      <c r="D1" s="109"/>
      <c r="E1" s="109"/>
      <c r="F1" s="109"/>
      <c r="G1" s="109"/>
      <c r="H1" s="109"/>
      <c r="I1" s="109"/>
      <c r="J1" s="109"/>
    </row>
    <row r="2" spans="2:10" s="110" customFormat="1" ht="20.25">
      <c r="B2" s="122" t="s">
        <v>0</v>
      </c>
      <c r="C2" s="122"/>
      <c r="D2" s="122"/>
      <c r="E2" s="122"/>
      <c r="F2" s="122"/>
      <c r="G2" s="122"/>
      <c r="H2" s="122"/>
      <c r="I2" s="122"/>
      <c r="J2" s="122"/>
    </row>
    <row r="3" spans="2:10" ht="16.5" thickBot="1">
      <c r="B3" s="109"/>
      <c r="C3" s="109"/>
      <c r="D3" s="109"/>
      <c r="E3" s="109"/>
      <c r="F3" s="109"/>
      <c r="G3" s="109"/>
      <c r="H3" s="109"/>
      <c r="I3" s="109"/>
      <c r="J3" s="109"/>
    </row>
    <row r="4" spans="2:10" ht="15.75" customHeight="1">
      <c r="B4" s="95"/>
      <c r="C4" s="94"/>
      <c r="D4" s="94"/>
      <c r="E4" s="94"/>
      <c r="F4" s="94"/>
      <c r="G4" s="106"/>
      <c r="H4" s="108"/>
      <c r="I4" s="107"/>
      <c r="J4" s="116" t="s">
        <v>1</v>
      </c>
    </row>
    <row r="5" spans="2:10" ht="15.75" customHeight="1">
      <c r="B5" s="119" t="s">
        <v>2</v>
      </c>
      <c r="C5" s="120"/>
      <c r="D5" s="120"/>
      <c r="E5" s="120"/>
      <c r="F5" s="120"/>
      <c r="G5" s="121"/>
      <c r="H5" s="10" t="s">
        <v>3</v>
      </c>
      <c r="I5" s="11" t="s">
        <v>4</v>
      </c>
      <c r="J5" s="117"/>
    </row>
    <row r="6" spans="2:10" s="101" customFormat="1" ht="16.5" customHeight="1" thickBot="1">
      <c r="B6" s="12"/>
      <c r="C6" s="13"/>
      <c r="D6" s="13"/>
      <c r="E6" s="13"/>
      <c r="F6" s="13"/>
      <c r="G6" s="14"/>
      <c r="H6" s="14">
        <v>2019</v>
      </c>
      <c r="I6" s="14" t="s">
        <v>91</v>
      </c>
      <c r="J6" s="118"/>
    </row>
    <row r="7" spans="2:10">
      <c r="B7" s="100"/>
      <c r="C7" s="99"/>
      <c r="D7" s="99"/>
      <c r="E7" s="99"/>
      <c r="F7" s="99"/>
      <c r="G7" s="99"/>
      <c r="H7" s="105"/>
      <c r="I7" s="104"/>
      <c r="J7" s="98"/>
    </row>
    <row r="8" spans="2:10">
      <c r="B8" s="90"/>
      <c r="C8" s="71" t="s">
        <v>6</v>
      </c>
      <c r="D8" s="71" t="s">
        <v>7</v>
      </c>
      <c r="E8" s="71"/>
      <c r="F8" s="71"/>
      <c r="G8" s="71"/>
      <c r="H8" s="89">
        <v>313600</v>
      </c>
      <c r="I8" s="88">
        <v>295080.2</v>
      </c>
      <c r="J8" s="111">
        <f>I8/H8</f>
        <v>0.94094451530612244</v>
      </c>
    </row>
    <row r="9" spans="2:10">
      <c r="B9" s="90"/>
      <c r="C9" s="75"/>
      <c r="D9" s="75" t="s">
        <v>8</v>
      </c>
      <c r="E9" s="75" t="s">
        <v>9</v>
      </c>
      <c r="F9" s="75"/>
      <c r="G9" s="75"/>
      <c r="H9" s="93"/>
      <c r="I9" s="92">
        <v>24.69</v>
      </c>
      <c r="J9" s="111"/>
    </row>
    <row r="10" spans="2:10">
      <c r="B10" s="90"/>
      <c r="C10" s="75"/>
      <c r="D10" s="74" t="s">
        <v>10</v>
      </c>
      <c r="E10" s="74" t="s">
        <v>11</v>
      </c>
      <c r="H10" s="93">
        <v>313600</v>
      </c>
      <c r="I10" s="92">
        <v>295055.51</v>
      </c>
      <c r="J10" s="103">
        <f>+I10/H10</f>
        <v>0.94086578443877555</v>
      </c>
    </row>
    <row r="11" spans="2:10">
      <c r="B11" s="90"/>
      <c r="C11" s="75"/>
      <c r="H11" s="97"/>
      <c r="I11" s="96"/>
      <c r="J11" s="113"/>
    </row>
    <row r="12" spans="2:10">
      <c r="B12" s="90"/>
      <c r="C12" s="71" t="s">
        <v>12</v>
      </c>
      <c r="D12" s="71" t="s">
        <v>13</v>
      </c>
      <c r="E12" s="71"/>
      <c r="F12" s="71"/>
      <c r="G12" s="71"/>
      <c r="H12" s="89">
        <v>0</v>
      </c>
      <c r="I12" s="88">
        <v>0</v>
      </c>
      <c r="J12" s="111">
        <v>0</v>
      </c>
    </row>
    <row r="13" spans="2:10">
      <c r="B13" s="90"/>
      <c r="C13" s="75"/>
      <c r="D13" s="75"/>
      <c r="E13" s="75"/>
      <c r="F13" s="75"/>
      <c r="G13" s="75"/>
      <c r="H13" s="93"/>
      <c r="I13" s="92"/>
      <c r="J13" s="112"/>
    </row>
    <row r="14" spans="2:10">
      <c r="B14" s="90"/>
      <c r="C14" s="71" t="s">
        <v>14</v>
      </c>
      <c r="D14" s="71" t="s">
        <v>15</v>
      </c>
      <c r="E14" s="71"/>
      <c r="F14" s="71"/>
      <c r="G14" s="71"/>
      <c r="H14" s="89">
        <v>0</v>
      </c>
      <c r="I14" s="88">
        <v>0</v>
      </c>
      <c r="J14" s="114"/>
    </row>
    <row r="15" spans="2:10">
      <c r="B15" s="90"/>
      <c r="C15" s="75"/>
      <c r="D15" s="75"/>
      <c r="E15" s="75"/>
      <c r="F15" s="75"/>
      <c r="G15" s="75"/>
      <c r="H15" s="93"/>
      <c r="I15" s="92"/>
      <c r="J15" s="112"/>
    </row>
    <row r="16" spans="2:10">
      <c r="B16" s="90"/>
      <c r="C16" s="71" t="s">
        <v>16</v>
      </c>
      <c r="D16" s="71" t="s">
        <v>17</v>
      </c>
      <c r="E16" s="71"/>
      <c r="F16" s="71"/>
      <c r="G16" s="75"/>
      <c r="H16" s="89">
        <v>3023595.74</v>
      </c>
      <c r="I16" s="88">
        <v>1412489.25</v>
      </c>
      <c r="J16" s="111">
        <f t="shared" ref="J16:J17" si="0">I16/H16</f>
        <v>0.46715545709824285</v>
      </c>
    </row>
    <row r="17" spans="2:10">
      <c r="B17" s="90"/>
      <c r="C17" s="75"/>
      <c r="D17" s="75" t="s">
        <v>8</v>
      </c>
      <c r="E17" s="75" t="s">
        <v>18</v>
      </c>
      <c r="F17" s="75"/>
      <c r="G17" s="75"/>
      <c r="H17" s="93">
        <v>3023595.74</v>
      </c>
      <c r="I17" s="92">
        <v>1412489.25</v>
      </c>
      <c r="J17" s="103">
        <f t="shared" si="0"/>
        <v>0.46715545709824285</v>
      </c>
    </row>
    <row r="18" spans="2:10">
      <c r="B18" s="90"/>
      <c r="C18" s="75"/>
      <c r="D18" s="75" t="s">
        <v>10</v>
      </c>
      <c r="E18" s="75" t="s">
        <v>19</v>
      </c>
      <c r="F18" s="75"/>
      <c r="G18" s="75"/>
      <c r="H18" s="93"/>
      <c r="I18" s="92"/>
      <c r="J18" s="112"/>
    </row>
    <row r="19" spans="2:10">
      <c r="B19" s="90"/>
      <c r="C19" s="75"/>
      <c r="D19" s="75" t="s">
        <v>20</v>
      </c>
      <c r="E19" s="75" t="s">
        <v>21</v>
      </c>
      <c r="F19" s="75"/>
      <c r="G19" s="75"/>
      <c r="H19" s="93"/>
      <c r="I19" s="92"/>
      <c r="J19" s="112"/>
    </row>
    <row r="20" spans="2:10">
      <c r="B20" s="90"/>
      <c r="C20" s="75"/>
      <c r="D20" s="75" t="s">
        <v>22</v>
      </c>
      <c r="E20" s="75" t="s">
        <v>23</v>
      </c>
      <c r="F20" s="75"/>
      <c r="G20" s="75"/>
      <c r="H20" s="93"/>
      <c r="I20" s="92"/>
      <c r="J20" s="112"/>
    </row>
    <row r="21" spans="2:10">
      <c r="B21" s="90"/>
      <c r="C21" s="75"/>
      <c r="D21" s="75"/>
      <c r="E21" s="75"/>
      <c r="F21" s="75"/>
      <c r="G21" s="75"/>
      <c r="H21" s="93"/>
      <c r="I21" s="92"/>
      <c r="J21" s="112"/>
    </row>
    <row r="22" spans="2:10">
      <c r="B22" s="90"/>
      <c r="C22" s="71" t="s">
        <v>24</v>
      </c>
      <c r="D22" s="71" t="s">
        <v>25</v>
      </c>
      <c r="E22" s="71"/>
      <c r="F22" s="71"/>
      <c r="G22" s="71"/>
      <c r="H22" s="89">
        <v>4391310.0088999998</v>
      </c>
      <c r="I22" s="88">
        <v>2783886.41</v>
      </c>
      <c r="J22" s="111">
        <f>I22/H22</f>
        <v>0.63395351372547459</v>
      </c>
    </row>
    <row r="23" spans="2:10">
      <c r="B23" s="90"/>
      <c r="C23" s="75"/>
      <c r="D23" s="75" t="s">
        <v>8</v>
      </c>
      <c r="E23" s="75" t="s">
        <v>26</v>
      </c>
      <c r="F23" s="75"/>
      <c r="G23" s="75"/>
      <c r="H23" s="93">
        <v>138471.6</v>
      </c>
      <c r="I23" s="92">
        <v>260862.39</v>
      </c>
      <c r="J23" s="103">
        <f t="shared" ref="J23" si="1">I23/H23</f>
        <v>1.883869255500767</v>
      </c>
    </row>
    <row r="24" spans="2:10">
      <c r="B24" s="90"/>
      <c r="C24" s="75"/>
      <c r="D24" s="75" t="s">
        <v>10</v>
      </c>
      <c r="E24" s="75" t="s">
        <v>27</v>
      </c>
      <c r="F24" s="75"/>
      <c r="G24" s="75"/>
      <c r="H24" s="93">
        <v>4252838.4089000002</v>
      </c>
      <c r="I24" s="92">
        <v>2523024.02</v>
      </c>
      <c r="J24" s="103">
        <f>I24/H24</f>
        <v>0.59325649775924172</v>
      </c>
    </row>
    <row r="25" spans="2:10">
      <c r="B25" s="90"/>
      <c r="C25" s="75"/>
      <c r="D25" s="75"/>
      <c r="E25" s="75" t="s">
        <v>28</v>
      </c>
      <c r="F25" s="75"/>
      <c r="G25" s="75"/>
      <c r="H25" s="97">
        <v>3497707.798</v>
      </c>
      <c r="I25" s="92">
        <v>2523024.02</v>
      </c>
      <c r="J25" s="102">
        <f>I25/H25</f>
        <v>0.72133641965251438</v>
      </c>
    </row>
    <row r="26" spans="2:10">
      <c r="B26" s="90"/>
      <c r="C26" s="75"/>
      <c r="D26" s="75"/>
      <c r="E26" s="75" t="s">
        <v>29</v>
      </c>
      <c r="F26" s="75"/>
      <c r="G26" s="75"/>
      <c r="H26" s="93">
        <v>755130.61090000009</v>
      </c>
      <c r="I26" s="92"/>
      <c r="J26" s="103">
        <f t="shared" ref="J26" si="2">I26/H26</f>
        <v>0</v>
      </c>
    </row>
    <row r="27" spans="2:10">
      <c r="B27" s="90"/>
      <c r="C27" s="75"/>
      <c r="D27" s="75" t="s">
        <v>30</v>
      </c>
      <c r="E27" s="75" t="s">
        <v>31</v>
      </c>
      <c r="F27" s="75"/>
      <c r="G27" s="75"/>
      <c r="H27" s="93">
        <v>0</v>
      </c>
      <c r="I27" s="92"/>
      <c r="J27" s="103"/>
    </row>
    <row r="28" spans="2:10">
      <c r="B28" s="90"/>
      <c r="C28" s="75"/>
      <c r="D28" s="75"/>
      <c r="E28" s="75"/>
      <c r="F28" s="75"/>
      <c r="G28" s="75"/>
      <c r="H28" s="93"/>
      <c r="I28" s="92"/>
      <c r="J28" s="112"/>
    </row>
    <row r="29" spans="2:10">
      <c r="B29" s="90"/>
      <c r="C29" s="71" t="s">
        <v>32</v>
      </c>
      <c r="D29" s="71" t="s">
        <v>33</v>
      </c>
      <c r="E29" s="71"/>
      <c r="F29" s="71"/>
      <c r="G29" s="71"/>
      <c r="H29" s="89">
        <v>1214952.8511882147</v>
      </c>
      <c r="I29" s="88">
        <v>989054.96</v>
      </c>
      <c r="J29" s="111">
        <f>I29/H29</f>
        <v>0.81406859454069491</v>
      </c>
    </row>
    <row r="30" spans="2:10">
      <c r="B30" s="90"/>
      <c r="C30" s="75"/>
      <c r="D30" s="75" t="s">
        <v>8</v>
      </c>
      <c r="E30" s="75" t="s">
        <v>34</v>
      </c>
      <c r="F30" s="75"/>
      <c r="G30" s="75"/>
      <c r="H30" s="97">
        <v>924335.51917499979</v>
      </c>
      <c r="I30" s="92">
        <v>765657.57</v>
      </c>
      <c r="J30" s="103">
        <f>I30/H30</f>
        <v>0.82833295282580377</v>
      </c>
    </row>
    <row r="31" spans="2:10">
      <c r="B31" s="90"/>
      <c r="C31" s="75"/>
      <c r="D31" s="75" t="s">
        <v>10</v>
      </c>
      <c r="E31" s="75" t="s">
        <v>35</v>
      </c>
      <c r="F31" s="75"/>
      <c r="G31" s="75"/>
      <c r="H31" s="97">
        <v>273125.43201321497</v>
      </c>
      <c r="I31" s="92">
        <v>223397.39</v>
      </c>
      <c r="J31" s="103">
        <f>I31/H31</f>
        <v>0.81792965361494085</v>
      </c>
    </row>
    <row r="32" spans="2:10">
      <c r="B32" s="90"/>
      <c r="C32" s="75"/>
      <c r="D32" s="75" t="s">
        <v>20</v>
      </c>
      <c r="E32" s="75" t="s">
        <v>36</v>
      </c>
      <c r="F32" s="75"/>
      <c r="G32" s="75"/>
      <c r="H32" s="97">
        <v>17491.900000000001</v>
      </c>
      <c r="I32" s="92"/>
      <c r="J32" s="103">
        <f>I32/H32</f>
        <v>0</v>
      </c>
    </row>
    <row r="33" spans="2:10">
      <c r="B33" s="90"/>
      <c r="H33" s="97"/>
      <c r="I33" s="92"/>
      <c r="J33" s="103"/>
    </row>
    <row r="34" spans="2:10">
      <c r="B34" s="90"/>
      <c r="C34" s="71" t="s">
        <v>37</v>
      </c>
      <c r="D34" s="71" t="s">
        <v>38</v>
      </c>
      <c r="E34" s="71"/>
      <c r="F34" s="71"/>
      <c r="G34" s="71"/>
      <c r="H34" s="89">
        <v>467315.85</v>
      </c>
      <c r="I34" s="88">
        <v>518962.41999999993</v>
      </c>
      <c r="J34" s="111">
        <f>I34/H34</f>
        <v>1.1105174797730484</v>
      </c>
    </row>
    <row r="35" spans="2:10">
      <c r="B35" s="90"/>
      <c r="C35" s="75"/>
      <c r="D35" s="75" t="s">
        <v>8</v>
      </c>
      <c r="E35" s="75" t="s">
        <v>39</v>
      </c>
      <c r="F35" s="75"/>
      <c r="G35" s="75"/>
      <c r="H35" s="97">
        <v>395315.85</v>
      </c>
      <c r="I35" s="92">
        <v>462821.41</v>
      </c>
      <c r="J35" s="103">
        <f>I35/H35</f>
        <v>1.1707636058609843</v>
      </c>
    </row>
    <row r="36" spans="2:10">
      <c r="B36" s="90"/>
      <c r="C36" s="75"/>
      <c r="D36" s="75" t="s">
        <v>10</v>
      </c>
      <c r="E36" s="75" t="s">
        <v>40</v>
      </c>
      <c r="F36" s="75"/>
      <c r="G36" s="75"/>
      <c r="H36" s="93">
        <v>72000</v>
      </c>
      <c r="I36" s="92">
        <v>55203.78</v>
      </c>
      <c r="J36" s="103">
        <f t="shared" ref="J36" si="3">I36/H36</f>
        <v>0.76671916666666662</v>
      </c>
    </row>
    <row r="37" spans="2:10">
      <c r="B37" s="90"/>
      <c r="C37" s="75"/>
      <c r="D37" s="75" t="s">
        <v>20</v>
      </c>
      <c r="E37" s="75" t="s">
        <v>41</v>
      </c>
      <c r="F37" s="75"/>
      <c r="G37" s="75"/>
      <c r="H37" s="93">
        <v>0</v>
      </c>
      <c r="I37" s="92">
        <v>937.23</v>
      </c>
      <c r="J37" s="103"/>
    </row>
    <row r="38" spans="2:10">
      <c r="B38" s="90"/>
      <c r="C38" s="75"/>
      <c r="D38" s="75" t="s">
        <v>22</v>
      </c>
      <c r="E38" s="75" t="s">
        <v>42</v>
      </c>
      <c r="F38" s="75"/>
      <c r="G38" s="75"/>
      <c r="H38" s="93">
        <v>0</v>
      </c>
      <c r="I38" s="92"/>
      <c r="J38" s="112"/>
    </row>
    <row r="39" spans="2:10">
      <c r="B39" s="90"/>
      <c r="C39" s="75"/>
      <c r="D39" s="75"/>
      <c r="E39" s="75"/>
      <c r="F39" s="75"/>
      <c r="G39" s="75"/>
      <c r="H39" s="93"/>
      <c r="I39" s="92"/>
      <c r="J39" s="112"/>
    </row>
    <row r="40" spans="2:10">
      <c r="B40" s="90"/>
      <c r="C40" s="71" t="s">
        <v>43</v>
      </c>
      <c r="D40" s="71" t="s">
        <v>44</v>
      </c>
      <c r="E40" s="71"/>
      <c r="F40" s="71"/>
      <c r="G40" s="71"/>
      <c r="H40" s="89">
        <v>220502.42973333335</v>
      </c>
      <c r="I40" s="88">
        <v>234000.92</v>
      </c>
      <c r="J40" s="111">
        <f>I40/H40</f>
        <v>1.0612169683707848</v>
      </c>
    </row>
    <row r="41" spans="2:10">
      <c r="B41" s="90"/>
      <c r="C41" s="71"/>
      <c r="D41" s="71"/>
      <c r="E41" s="71"/>
      <c r="F41" s="71"/>
      <c r="G41" s="71"/>
      <c r="H41" s="89"/>
      <c r="I41" s="88"/>
      <c r="J41" s="111"/>
    </row>
    <row r="42" spans="2:10">
      <c r="B42" s="90"/>
      <c r="C42" s="71" t="s">
        <v>45</v>
      </c>
      <c r="D42" s="71" t="s">
        <v>46</v>
      </c>
      <c r="E42" s="71"/>
      <c r="F42" s="71"/>
      <c r="G42" s="71"/>
      <c r="H42" s="89">
        <v>175079.46000000002</v>
      </c>
      <c r="I42" s="88">
        <v>181635.39</v>
      </c>
      <c r="J42" s="111">
        <f>I42/H42</f>
        <v>1.0374454547666527</v>
      </c>
    </row>
    <row r="43" spans="2:10">
      <c r="B43" s="90"/>
      <c r="C43" s="71"/>
      <c r="D43" s="71"/>
      <c r="E43" s="71"/>
      <c r="F43" s="71"/>
      <c r="G43" s="71"/>
      <c r="H43" s="89"/>
      <c r="I43" s="88"/>
      <c r="J43" s="111"/>
    </row>
    <row r="44" spans="2:10">
      <c r="B44" s="90"/>
      <c r="C44" s="71" t="s">
        <v>47</v>
      </c>
      <c r="D44" s="71" t="s">
        <v>48</v>
      </c>
      <c r="E44" s="71"/>
      <c r="F44" s="71"/>
      <c r="G44" s="71"/>
      <c r="H44" s="89"/>
      <c r="I44" s="88"/>
      <c r="J44" s="111"/>
    </row>
    <row r="45" spans="2:10">
      <c r="B45" s="90"/>
      <c r="C45" s="71"/>
      <c r="D45" s="71"/>
      <c r="E45" s="71"/>
      <c r="F45" s="71"/>
      <c r="G45" s="71"/>
      <c r="H45" s="89"/>
      <c r="I45" s="88"/>
      <c r="J45" s="111"/>
    </row>
    <row r="46" spans="2:10">
      <c r="B46" s="90"/>
      <c r="C46" s="71" t="s">
        <v>49</v>
      </c>
      <c r="D46" s="71" t="s">
        <v>50</v>
      </c>
      <c r="E46" s="71"/>
      <c r="F46" s="71"/>
      <c r="G46" s="71"/>
      <c r="H46" s="89"/>
      <c r="I46" s="88">
        <v>0</v>
      </c>
      <c r="J46" s="111"/>
    </row>
    <row r="47" spans="2:10" ht="21" customHeight="1">
      <c r="B47" s="90"/>
      <c r="D47" s="75" t="s">
        <v>8</v>
      </c>
      <c r="E47" s="75" t="s">
        <v>51</v>
      </c>
      <c r="F47" s="71"/>
      <c r="G47" s="71"/>
      <c r="H47" s="89"/>
      <c r="I47" s="92"/>
      <c r="J47" s="111"/>
    </row>
    <row r="48" spans="2:10">
      <c r="B48" s="90"/>
      <c r="D48" s="75" t="s">
        <v>10</v>
      </c>
      <c r="E48" s="75" t="s">
        <v>52</v>
      </c>
      <c r="F48" s="71"/>
      <c r="G48" s="71"/>
      <c r="H48" s="89"/>
      <c r="I48" s="88"/>
      <c r="J48" s="111"/>
    </row>
    <row r="49" spans="2:10">
      <c r="B49" s="90"/>
      <c r="C49" s="75"/>
      <c r="D49" s="75"/>
      <c r="E49" s="71"/>
      <c r="F49" s="71"/>
      <c r="G49" s="71"/>
      <c r="H49" s="89"/>
      <c r="I49" s="88"/>
      <c r="J49" s="111"/>
    </row>
    <row r="50" spans="2:10">
      <c r="B50" s="90"/>
      <c r="C50" s="71" t="s">
        <v>65</v>
      </c>
      <c r="D50" s="71" t="s">
        <v>87</v>
      </c>
      <c r="E50" s="71"/>
      <c r="F50" s="71"/>
      <c r="G50" s="71"/>
      <c r="H50" s="89"/>
      <c r="I50" s="88">
        <v>47381.83</v>
      </c>
      <c r="J50" s="111"/>
    </row>
    <row r="51" spans="2:10" ht="16.5" thickBot="1">
      <c r="B51" s="90"/>
      <c r="C51" s="75"/>
      <c r="D51" s="75"/>
      <c r="E51" s="71"/>
      <c r="F51" s="71"/>
      <c r="G51" s="71"/>
      <c r="H51" s="89"/>
      <c r="I51" s="88"/>
      <c r="J51" s="111"/>
    </row>
    <row r="52" spans="2:10" ht="21.75" customHeight="1" thickBot="1">
      <c r="B52" s="91"/>
      <c r="C52" s="86" t="s">
        <v>53</v>
      </c>
      <c r="D52" s="86" t="s">
        <v>54</v>
      </c>
      <c r="E52" s="86"/>
      <c r="F52" s="86"/>
      <c r="G52" s="86"/>
      <c r="H52" s="84">
        <v>-46377.402021548478</v>
      </c>
      <c r="I52" s="85">
        <v>153476.2800000002</v>
      </c>
      <c r="J52" s="115">
        <f>+J8+J12+-J14-J16+J22-J29-J34-J40+J42+J44-J46+J50</f>
        <v>-0.84061501598452115</v>
      </c>
    </row>
    <row r="53" spans="2:10">
      <c r="B53" s="90"/>
      <c r="C53" s="71"/>
      <c r="D53" s="71"/>
      <c r="E53" s="71"/>
      <c r="F53" s="71"/>
      <c r="G53" s="71"/>
      <c r="H53" s="89"/>
      <c r="I53" s="88"/>
      <c r="J53" s="114"/>
    </row>
    <row r="54" spans="2:10">
      <c r="B54" s="90"/>
      <c r="C54" s="71" t="s">
        <v>55</v>
      </c>
      <c r="D54" s="71" t="s">
        <v>56</v>
      </c>
      <c r="E54" s="71"/>
      <c r="F54" s="71"/>
      <c r="G54" s="71"/>
      <c r="H54" s="89">
        <v>954.42999999999984</v>
      </c>
      <c r="I54" s="88">
        <v>525.36</v>
      </c>
      <c r="J54" s="111">
        <f>I54/H54</f>
        <v>0.55044372033569788</v>
      </c>
    </row>
    <row r="55" spans="2:10">
      <c r="B55" s="90"/>
      <c r="D55" s="75" t="s">
        <v>8</v>
      </c>
      <c r="E55" s="75" t="s">
        <v>57</v>
      </c>
      <c r="F55" s="71"/>
      <c r="G55" s="71"/>
      <c r="H55" s="89">
        <v>0</v>
      </c>
      <c r="I55" s="88">
        <v>0</v>
      </c>
      <c r="J55" s="114"/>
    </row>
    <row r="56" spans="2:10">
      <c r="B56" s="90"/>
      <c r="E56" s="75" t="s">
        <v>58</v>
      </c>
      <c r="F56" s="75" t="s">
        <v>59</v>
      </c>
      <c r="G56" s="71"/>
      <c r="H56" s="89"/>
      <c r="I56" s="88"/>
      <c r="J56" s="114"/>
    </row>
    <row r="57" spans="2:10">
      <c r="B57" s="90"/>
      <c r="E57" s="75" t="s">
        <v>60</v>
      </c>
      <c r="F57" s="75" t="s">
        <v>61</v>
      </c>
      <c r="G57" s="71"/>
      <c r="H57" s="89"/>
      <c r="I57" s="92"/>
      <c r="J57" s="114"/>
    </row>
    <row r="58" spans="2:10">
      <c r="B58" s="90"/>
      <c r="D58" s="75" t="s">
        <v>10</v>
      </c>
      <c r="E58" s="75" t="s">
        <v>62</v>
      </c>
      <c r="F58" s="71"/>
      <c r="G58" s="71"/>
      <c r="H58" s="93">
        <v>954.42999999999984</v>
      </c>
      <c r="I58" s="92">
        <v>525.36</v>
      </c>
      <c r="J58" s="103">
        <f>I58/H58</f>
        <v>0.55044372033569788</v>
      </c>
    </row>
    <row r="59" spans="2:10">
      <c r="B59" s="90"/>
      <c r="E59" s="75" t="s">
        <v>63</v>
      </c>
      <c r="F59" s="75" t="s">
        <v>59</v>
      </c>
      <c r="G59" s="71"/>
      <c r="H59" s="89"/>
      <c r="I59" s="88"/>
      <c r="J59" s="114"/>
    </row>
    <row r="60" spans="2:10">
      <c r="B60" s="90"/>
      <c r="E60" s="75" t="s">
        <v>64</v>
      </c>
      <c r="F60" s="75" t="s">
        <v>61</v>
      </c>
      <c r="G60" s="71"/>
      <c r="H60" s="93">
        <v>954.42999999999984</v>
      </c>
      <c r="I60" s="92">
        <v>525.36</v>
      </c>
      <c r="J60" s="103">
        <f>I60/H60</f>
        <v>0.55044372033569788</v>
      </c>
    </row>
    <row r="61" spans="2:10">
      <c r="B61" s="90"/>
      <c r="C61" s="71"/>
      <c r="D61" s="71"/>
      <c r="E61" s="71"/>
      <c r="F61" s="71"/>
      <c r="G61" s="71"/>
      <c r="H61" s="89"/>
      <c r="I61" s="88"/>
      <c r="J61" s="114"/>
    </row>
    <row r="62" spans="2:10">
      <c r="B62" s="90"/>
      <c r="C62" s="71" t="s">
        <v>65</v>
      </c>
      <c r="D62" s="71" t="s">
        <v>66</v>
      </c>
      <c r="E62" s="71"/>
      <c r="F62" s="71"/>
      <c r="G62" s="71"/>
      <c r="H62" s="89">
        <v>0</v>
      </c>
      <c r="I62" s="88">
        <v>58420.160000000003</v>
      </c>
      <c r="J62" s="114"/>
    </row>
    <row r="63" spans="2:10">
      <c r="B63" s="90"/>
      <c r="D63" s="75" t="s">
        <v>8</v>
      </c>
      <c r="E63" s="75" t="s">
        <v>67</v>
      </c>
      <c r="F63" s="71"/>
      <c r="G63" s="71"/>
      <c r="H63" s="89"/>
      <c r="I63" s="88"/>
      <c r="J63" s="114"/>
    </row>
    <row r="64" spans="2:10">
      <c r="B64" s="90"/>
      <c r="D64" s="75" t="s">
        <v>10</v>
      </c>
      <c r="E64" s="75" t="s">
        <v>68</v>
      </c>
      <c r="F64" s="71"/>
      <c r="G64" s="71"/>
      <c r="H64" s="93">
        <v>0</v>
      </c>
      <c r="I64" s="92">
        <v>58420.160000000003</v>
      </c>
      <c r="J64" s="111"/>
    </row>
    <row r="65" spans="2:10">
      <c r="B65" s="90"/>
      <c r="D65" s="75" t="s">
        <v>20</v>
      </c>
      <c r="E65" s="75" t="s">
        <v>69</v>
      </c>
      <c r="F65" s="71"/>
      <c r="G65" s="71"/>
      <c r="H65" s="89"/>
      <c r="I65" s="88"/>
      <c r="J65" s="114"/>
    </row>
    <row r="66" spans="2:10">
      <c r="B66" s="90"/>
      <c r="C66" s="71"/>
      <c r="D66" s="71"/>
      <c r="E66" s="71"/>
      <c r="F66" s="71"/>
      <c r="G66" s="71"/>
      <c r="H66" s="89"/>
      <c r="I66" s="88"/>
      <c r="J66" s="114"/>
    </row>
    <row r="67" spans="2:10">
      <c r="B67" s="90"/>
      <c r="C67" s="71" t="s">
        <v>70</v>
      </c>
      <c r="D67" s="71" t="s">
        <v>71</v>
      </c>
      <c r="E67" s="71"/>
      <c r="F67" s="71"/>
      <c r="G67" s="71"/>
      <c r="H67" s="89">
        <v>0</v>
      </c>
      <c r="I67" s="88">
        <v>0</v>
      </c>
      <c r="J67" s="114"/>
    </row>
    <row r="68" spans="2:10">
      <c r="B68" s="90"/>
      <c r="D68" s="75" t="s">
        <v>8</v>
      </c>
      <c r="E68" s="75" t="s">
        <v>72</v>
      </c>
      <c r="F68" s="71"/>
      <c r="G68" s="71"/>
      <c r="H68" s="89"/>
      <c r="I68" s="88"/>
      <c r="J68" s="114"/>
    </row>
    <row r="69" spans="2:10">
      <c r="B69" s="90"/>
      <c r="D69" s="75" t="s">
        <v>10</v>
      </c>
      <c r="E69" s="75" t="s">
        <v>73</v>
      </c>
      <c r="F69" s="71"/>
      <c r="G69" s="71"/>
      <c r="H69" s="89"/>
      <c r="I69" s="88"/>
      <c r="J69" s="114"/>
    </row>
    <row r="70" spans="2:10">
      <c r="B70" s="90"/>
      <c r="C70" s="71"/>
      <c r="D70" s="71"/>
      <c r="E70" s="71"/>
      <c r="F70" s="71"/>
      <c r="G70" s="71"/>
      <c r="H70" s="89"/>
      <c r="I70" s="88"/>
      <c r="J70" s="114"/>
    </row>
    <row r="71" spans="2:10">
      <c r="B71" s="90"/>
      <c r="C71" s="71" t="s">
        <v>74</v>
      </c>
      <c r="D71" s="71" t="s">
        <v>75</v>
      </c>
      <c r="E71" s="71"/>
      <c r="F71" s="71"/>
      <c r="G71" s="71"/>
      <c r="H71" s="89"/>
      <c r="I71" s="88">
        <v>-1341.03</v>
      </c>
      <c r="J71" s="114"/>
    </row>
    <row r="72" spans="2:10">
      <c r="B72" s="90"/>
      <c r="C72" s="71"/>
      <c r="D72" s="71"/>
      <c r="E72" s="71"/>
      <c r="F72" s="71"/>
      <c r="G72" s="71"/>
      <c r="H72" s="89"/>
      <c r="I72" s="88"/>
      <c r="J72" s="114"/>
    </row>
    <row r="73" spans="2:10">
      <c r="B73" s="90"/>
      <c r="C73" s="71" t="s">
        <v>76</v>
      </c>
      <c r="D73" s="71" t="s">
        <v>77</v>
      </c>
      <c r="E73" s="71"/>
      <c r="F73" s="71"/>
      <c r="G73" s="71"/>
      <c r="H73" s="89">
        <v>0</v>
      </c>
      <c r="I73" s="88">
        <v>0</v>
      </c>
      <c r="J73" s="114"/>
    </row>
    <row r="74" spans="2:10">
      <c r="B74" s="90"/>
      <c r="D74" s="75" t="s">
        <v>8</v>
      </c>
      <c r="E74" s="75" t="s">
        <v>78</v>
      </c>
      <c r="F74" s="71"/>
      <c r="G74" s="71"/>
      <c r="H74" s="89"/>
      <c r="I74" s="88"/>
      <c r="J74" s="114"/>
    </row>
    <row r="75" spans="2:10">
      <c r="B75" s="90"/>
      <c r="D75" s="75" t="s">
        <v>10</v>
      </c>
      <c r="E75" s="75" t="s">
        <v>52</v>
      </c>
      <c r="F75" s="71"/>
      <c r="G75" s="71"/>
      <c r="H75" s="89"/>
      <c r="I75" s="88"/>
      <c r="J75" s="114"/>
    </row>
    <row r="76" spans="2:10" ht="16.5" thickBot="1">
      <c r="B76" s="90"/>
      <c r="C76" s="71"/>
      <c r="D76" s="71"/>
      <c r="E76" s="71"/>
      <c r="F76" s="71"/>
      <c r="G76" s="71"/>
      <c r="H76" s="89"/>
      <c r="I76" s="88"/>
      <c r="J76" s="114"/>
    </row>
    <row r="77" spans="2:10" ht="16.5" thickBot="1">
      <c r="B77" s="87"/>
      <c r="C77" s="86" t="s">
        <v>79</v>
      </c>
      <c r="D77" s="86" t="s">
        <v>80</v>
      </c>
      <c r="E77" s="86"/>
      <c r="F77" s="84"/>
      <c r="G77" s="85"/>
      <c r="H77" s="84">
        <v>954.42999999999984</v>
      </c>
      <c r="I77" s="83">
        <v>-59235.83</v>
      </c>
      <c r="J77" s="115">
        <f>+J33+J37+-J39-J41+J47-J54-J59-J65+J67+J69-J71+J75</f>
        <v>-0.55044372033569788</v>
      </c>
    </row>
    <row r="78" spans="2:10" ht="16.5" thickBot="1">
      <c r="B78" s="90"/>
      <c r="C78" s="71"/>
      <c r="D78" s="71"/>
      <c r="E78" s="71"/>
      <c r="F78" s="71"/>
      <c r="G78" s="71"/>
      <c r="H78" s="89"/>
      <c r="I78" s="88"/>
      <c r="J78" s="114"/>
    </row>
    <row r="79" spans="2:10" ht="16.5" thickBot="1">
      <c r="B79" s="87"/>
      <c r="C79" s="86" t="s">
        <v>81</v>
      </c>
      <c r="D79" s="86" t="s">
        <v>82</v>
      </c>
      <c r="E79" s="86"/>
      <c r="F79" s="84"/>
      <c r="G79" s="85"/>
      <c r="H79" s="84">
        <v>-45422.972021548478</v>
      </c>
      <c r="I79" s="83">
        <v>94240.450000000201</v>
      </c>
      <c r="J79" s="115">
        <f>+J35+J39+-J41-J43+J49-J56-J61-J67+J69+J71-J73+J77</f>
        <v>0.62031988552528639</v>
      </c>
    </row>
    <row r="80" spans="2:10">
      <c r="B80" s="90"/>
      <c r="C80" s="71"/>
      <c r="D80" s="71"/>
      <c r="E80" s="75"/>
      <c r="F80" s="75"/>
      <c r="G80" s="75"/>
      <c r="H80" s="89"/>
      <c r="I80" s="88"/>
      <c r="J80" s="114"/>
    </row>
    <row r="81" spans="2:10">
      <c r="B81" s="90"/>
      <c r="C81" s="71" t="s">
        <v>83</v>
      </c>
      <c r="D81" s="71" t="s">
        <v>84</v>
      </c>
      <c r="E81" s="71"/>
      <c r="F81" s="71"/>
      <c r="G81" s="71"/>
      <c r="H81" s="89"/>
      <c r="I81" s="88">
        <v>-35294.720000000001</v>
      </c>
      <c r="J81" s="114"/>
    </row>
    <row r="82" spans="2:10" ht="16.5" thickBot="1">
      <c r="B82" s="90"/>
      <c r="C82" s="71"/>
      <c r="D82" s="71"/>
      <c r="E82" s="75"/>
      <c r="F82" s="75"/>
      <c r="G82" s="71"/>
      <c r="H82" s="89"/>
      <c r="I82" s="88"/>
      <c r="J82" s="114"/>
    </row>
    <row r="83" spans="2:10" ht="16.5" thickBot="1">
      <c r="B83" s="87"/>
      <c r="C83" s="86" t="s">
        <v>85</v>
      </c>
      <c r="D83" s="86" t="s">
        <v>86</v>
      </c>
      <c r="E83" s="86"/>
      <c r="F83" s="84"/>
      <c r="G83" s="85"/>
      <c r="H83" s="84">
        <v>-45422.972021548478</v>
      </c>
      <c r="I83" s="83">
        <v>129535.1700000002</v>
      </c>
      <c r="J83" s="115">
        <f>+J39+J43+-J45-J47+J53-J60-J65-J71+J73+J75-J77+J81</f>
        <v>0</v>
      </c>
    </row>
    <row r="84" spans="2:10">
      <c r="B84" s="82"/>
      <c r="C84" s="82"/>
      <c r="D84" s="81"/>
      <c r="E84" s="81"/>
      <c r="F84" s="81"/>
      <c r="G84" s="81"/>
      <c r="H84" s="79"/>
      <c r="I84" s="79"/>
      <c r="J84" s="80"/>
    </row>
    <row r="85" spans="2:10">
      <c r="B85" s="75"/>
      <c r="I85" s="78"/>
    </row>
    <row r="86" spans="2:10">
      <c r="B86" s="75"/>
      <c r="G86" s="78"/>
    </row>
    <row r="88" spans="2:10">
      <c r="I88" s="77"/>
    </row>
    <row r="96" spans="2:10" s="76" customFormat="1"/>
    <row r="97" ht="54" customHeight="1"/>
    <row r="98" ht="36" customHeight="1"/>
    <row r="99" ht="102" customHeight="1"/>
    <row r="100" ht="38.25" customHeight="1"/>
    <row r="101" ht="49.5" customHeight="1"/>
    <row r="102" ht="20.25" customHeight="1"/>
    <row r="103" ht="38.25" customHeight="1"/>
  </sheetData>
  <mergeCells count="3">
    <mergeCell ref="J4:J6"/>
    <mergeCell ref="B5:G5"/>
    <mergeCell ref="B2:J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044E-D23C-434F-BD8D-E61E4A82E073}">
  <dimension ref="B1:J108"/>
  <sheetViews>
    <sheetView showGridLines="0" zoomScale="70" zoomScaleNormal="70" workbookViewId="0">
      <selection activeCell="N36" sqref="N36"/>
    </sheetView>
  </sheetViews>
  <sheetFormatPr baseColWidth="10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9.7109375" style="3" customWidth="1"/>
    <col min="6" max="6" width="14.85546875" style="3" customWidth="1"/>
    <col min="7" max="7" width="46.7109375" style="3" customWidth="1"/>
    <col min="8" max="8" width="23.7109375" style="3" bestFit="1" customWidth="1"/>
    <col min="9" max="9" width="24.140625" style="3" bestFit="1" customWidth="1"/>
    <col min="10" max="10" width="10.85546875" style="3" customWidth="1"/>
    <col min="11" max="11" width="18" style="3" customWidth="1"/>
    <col min="12" max="12" width="23.5703125" style="3" bestFit="1" customWidth="1"/>
    <col min="13" max="13" width="21.28515625" style="3" bestFit="1" customWidth="1"/>
    <col min="14" max="14" width="23.5703125" style="3" bestFit="1" customWidth="1"/>
    <col min="15" max="15" width="11.42578125" style="3"/>
    <col min="16" max="16" width="49.28515625" style="3" customWidth="1"/>
    <col min="17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3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16" t="s">
        <v>1</v>
      </c>
    </row>
    <row r="5" spans="2:10" ht="15.75" customHeight="1">
      <c r="B5" s="119" t="s">
        <v>2</v>
      </c>
      <c r="C5" s="124"/>
      <c r="D5" s="124"/>
      <c r="E5" s="124"/>
      <c r="F5" s="124"/>
      <c r="G5" s="121"/>
      <c r="H5" s="10" t="s">
        <v>3</v>
      </c>
      <c r="I5" s="11" t="s">
        <v>4</v>
      </c>
      <c r="J5" s="11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2018</v>
      </c>
      <c r="I6" s="16" t="s">
        <v>90</v>
      </c>
      <c r="J6" s="11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v>300000</v>
      </c>
      <c r="I8" s="26">
        <f>SUM(I9:I10)</f>
        <v>288951.34999999998</v>
      </c>
      <c r="J8" s="48">
        <f>I8/H8</f>
        <v>0.96317116666666658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>
        <v>18.68</v>
      </c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300000</v>
      </c>
      <c r="I10" s="29">
        <v>288932.67</v>
      </c>
      <c r="J10" s="31">
        <f>+I10/H10</f>
        <v>0.96310889999999993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v>0</v>
      </c>
      <c r="I16" s="26">
        <f>+I17+I18+I19+I20</f>
        <v>1044569.02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/>
      <c r="I17" s="29">
        <v>1044569.02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/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/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/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v>2594396.6999999997</v>
      </c>
      <c r="I22" s="26">
        <f>+I23+I24+I27</f>
        <v>2765131.0500000003</v>
      </c>
      <c r="J22" s="48">
        <f>I22/H22</f>
        <v>1.065808883429431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154301.73000000001</v>
      </c>
      <c r="I23" s="29">
        <v>155946.89000000001</v>
      </c>
      <c r="J23" s="31">
        <f>I23/H23</f>
        <v>1.0106619673026349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v>2440094.9699999997</v>
      </c>
      <c r="I24" s="29">
        <f>+I25+I26</f>
        <v>2609184.16</v>
      </c>
      <c r="J24" s="31">
        <f>I24/H24</f>
        <v>1.0692961512067707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2440094.9699999997</v>
      </c>
      <c r="I25" s="29">
        <v>2609184.16</v>
      </c>
      <c r="J25" s="38">
        <f>I25/H25</f>
        <v>1.0692961512067707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0</v>
      </c>
      <c r="I26" s="29"/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/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v>982540.00040952349</v>
      </c>
      <c r="I29" s="26">
        <f>SUM(I30:I32)</f>
        <v>933762.21</v>
      </c>
      <c r="J29" s="48">
        <f>I29/H29</f>
        <v>0.95035541515949185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745666.37838095217</v>
      </c>
      <c r="I30" s="29">
        <v>730611.88</v>
      </c>
      <c r="J30" s="31">
        <f>I30/H30</f>
        <v>0.97981067831750757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219785.87202857138</v>
      </c>
      <c r="I31" s="29">
        <v>187781.84</v>
      </c>
      <c r="J31" s="31">
        <f>I31/H31</f>
        <v>0.85438539914698897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17087.75</v>
      </c>
      <c r="I32" s="29">
        <v>15368.49</v>
      </c>
      <c r="J32" s="31">
        <f>I32/H32</f>
        <v>0.89938640253983115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v>1916206.69959048</v>
      </c>
      <c r="I34" s="26">
        <f>SUM(I35:I38)</f>
        <v>543233.13</v>
      </c>
      <c r="J34" s="48">
        <f>I34/H34</f>
        <v>0.28349401456330181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1916206.69959048</v>
      </c>
      <c r="I35" s="29">
        <v>474603.53</v>
      </c>
      <c r="J35" s="31">
        <f>I35/H35</f>
        <v>0.24767867167014362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68629.600000000006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/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/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196471.37</v>
      </c>
      <c r="I40" s="26">
        <v>212662.79</v>
      </c>
      <c r="J40" s="48">
        <f>I40/H40</f>
        <v>1.0824110912444902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178094.74</v>
      </c>
      <c r="I42" s="26">
        <v>181749.57</v>
      </c>
      <c r="J42" s="48">
        <f>I42/H42</f>
        <v>1.0205218301225518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>
      <c r="B49" s="23"/>
      <c r="D49" s="27"/>
      <c r="E49" s="27"/>
      <c r="F49" s="24"/>
      <c r="G49" s="24"/>
      <c r="H49" s="25"/>
      <c r="I49" s="26"/>
      <c r="J49" s="48"/>
    </row>
    <row r="50" spans="2:10">
      <c r="B50" s="23"/>
      <c r="C50" s="71" t="s">
        <v>65</v>
      </c>
      <c r="D50" s="71" t="s">
        <v>87</v>
      </c>
      <c r="E50" s="71"/>
      <c r="F50" s="71"/>
      <c r="G50" s="71"/>
      <c r="H50" s="72"/>
      <c r="I50" s="73">
        <v>292706.09000000003</v>
      </c>
      <c r="J50" s="48"/>
    </row>
    <row r="51" spans="2:10" ht="16.5" thickBot="1">
      <c r="B51" s="23"/>
      <c r="C51" s="27"/>
      <c r="D51" s="27"/>
      <c r="E51" s="24"/>
      <c r="F51" s="24"/>
      <c r="G51" s="24"/>
      <c r="H51" s="25"/>
      <c r="I51" s="26"/>
      <c r="J51" s="48"/>
    </row>
    <row r="52" spans="2:10" ht="21.7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v>-22726.63000000373</v>
      </c>
      <c r="I52" s="39">
        <f>+I8+I12+-I14-I16+I22-I29-I34-I40+I42+I44-I46+I50</f>
        <v>794310.91000000038</v>
      </c>
      <c r="J52" s="52">
        <f>I52/H52</f>
        <v>-34.9506684448979</v>
      </c>
    </row>
    <row r="53" spans="2:10">
      <c r="B53" s="23"/>
      <c r="C53" s="24"/>
      <c r="D53" s="24"/>
      <c r="E53" s="24"/>
      <c r="F53" s="24"/>
      <c r="G53" s="24"/>
      <c r="H53" s="40"/>
      <c r="I53" s="41"/>
      <c r="J53" s="53"/>
    </row>
    <row r="54" spans="2:10">
      <c r="B54" s="23"/>
      <c r="C54" s="24" t="s">
        <v>55</v>
      </c>
      <c r="D54" s="24" t="s">
        <v>56</v>
      </c>
      <c r="E54" s="24"/>
      <c r="F54" s="24"/>
      <c r="G54" s="24"/>
      <c r="H54" s="40">
        <v>4350</v>
      </c>
      <c r="I54" s="41">
        <f>+I55+I58</f>
        <v>1339.23</v>
      </c>
      <c r="J54" s="48">
        <f>I54/H54</f>
        <v>0.30786896551724141</v>
      </c>
    </row>
    <row r="55" spans="2:10">
      <c r="B55" s="23"/>
      <c r="D55" s="27" t="s">
        <v>8</v>
      </c>
      <c r="E55" s="27" t="s">
        <v>57</v>
      </c>
      <c r="F55" s="24"/>
      <c r="G55" s="24"/>
      <c r="H55" s="40">
        <v>0</v>
      </c>
      <c r="I55" s="41">
        <f>+I56+I57</f>
        <v>0</v>
      </c>
      <c r="J55" s="53"/>
    </row>
    <row r="56" spans="2:10">
      <c r="B56" s="23"/>
      <c r="E56" s="27" t="s">
        <v>58</v>
      </c>
      <c r="F56" s="27" t="s">
        <v>59</v>
      </c>
      <c r="G56" s="24"/>
      <c r="H56" s="40"/>
      <c r="I56" s="41"/>
      <c r="J56" s="53"/>
    </row>
    <row r="57" spans="2:10">
      <c r="B57" s="23"/>
      <c r="E57" s="27" t="s">
        <v>60</v>
      </c>
      <c r="F57" s="27" t="s">
        <v>61</v>
      </c>
      <c r="G57" s="24"/>
      <c r="H57" s="40"/>
      <c r="I57" s="43"/>
      <c r="J57" s="53"/>
    </row>
    <row r="58" spans="2:10">
      <c r="B58" s="23"/>
      <c r="D58" s="27" t="s">
        <v>10</v>
      </c>
      <c r="E58" s="27" t="s">
        <v>62</v>
      </c>
      <c r="F58" s="24"/>
      <c r="G58" s="24"/>
      <c r="H58" s="28">
        <v>4350</v>
      </c>
      <c r="I58" s="29">
        <f>+I59+I60</f>
        <v>1339.23</v>
      </c>
      <c r="J58" s="31">
        <f>I58/H58</f>
        <v>0.30786896551724141</v>
      </c>
    </row>
    <row r="59" spans="2:10">
      <c r="B59" s="23"/>
      <c r="E59" s="27" t="s">
        <v>63</v>
      </c>
      <c r="F59" s="27" t="s">
        <v>59</v>
      </c>
      <c r="G59" s="24"/>
      <c r="H59" s="40"/>
      <c r="I59" s="41"/>
      <c r="J59" s="69"/>
    </row>
    <row r="60" spans="2:10">
      <c r="B60" s="23"/>
      <c r="E60" s="27" t="s">
        <v>64</v>
      </c>
      <c r="F60" s="27" t="s">
        <v>61</v>
      </c>
      <c r="G60" s="24"/>
      <c r="H60" s="42">
        <v>4350</v>
      </c>
      <c r="I60" s="43">
        <v>1339.23</v>
      </c>
      <c r="J60" s="31">
        <f>I60/H60</f>
        <v>0.30786896551724141</v>
      </c>
    </row>
    <row r="61" spans="2:10">
      <c r="B61" s="23"/>
      <c r="C61" s="24"/>
      <c r="D61" s="24"/>
      <c r="E61" s="24"/>
      <c r="F61" s="24"/>
      <c r="G61" s="24"/>
      <c r="H61" s="40"/>
      <c r="I61" s="41"/>
      <c r="J61" s="53"/>
    </row>
    <row r="62" spans="2:10">
      <c r="B62" s="23"/>
      <c r="C62" s="24" t="s">
        <v>65</v>
      </c>
      <c r="D62" s="24" t="s">
        <v>66</v>
      </c>
      <c r="E62" s="24"/>
      <c r="F62" s="24"/>
      <c r="G62" s="24"/>
      <c r="H62" s="40">
        <v>0</v>
      </c>
      <c r="I62" s="41">
        <f>+I63+I64+I65</f>
        <v>794.31</v>
      </c>
      <c r="J62" s="48"/>
    </row>
    <row r="63" spans="2:10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</row>
    <row r="64" spans="2:10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794.31</v>
      </c>
      <c r="J64" s="48"/>
    </row>
    <row r="65" spans="2:10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</row>
    <row r="66" spans="2:10">
      <c r="B66" s="23"/>
      <c r="C66" s="24"/>
      <c r="D66" s="24"/>
      <c r="E66" s="24"/>
      <c r="F66" s="24"/>
      <c r="G66" s="24"/>
      <c r="H66" s="40"/>
      <c r="I66" s="41"/>
      <c r="J66" s="53"/>
    </row>
    <row r="67" spans="2:10">
      <c r="B67" s="23"/>
      <c r="C67" s="24" t="s">
        <v>70</v>
      </c>
      <c r="D67" s="24" t="s">
        <v>71</v>
      </c>
      <c r="E67" s="24"/>
      <c r="F67" s="24"/>
      <c r="G67" s="24"/>
      <c r="H67" s="40">
        <v>0</v>
      </c>
      <c r="I67" s="41">
        <f>+I68+I69</f>
        <v>0</v>
      </c>
      <c r="J67" s="53"/>
    </row>
    <row r="68" spans="2:10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</row>
    <row r="69" spans="2:10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74</v>
      </c>
      <c r="D71" s="24" t="s">
        <v>75</v>
      </c>
      <c r="E71" s="24"/>
      <c r="F71" s="24"/>
      <c r="G71" s="24"/>
      <c r="H71" s="40"/>
      <c r="I71" s="41">
        <v>-842.89</v>
      </c>
      <c r="J71" s="53"/>
    </row>
    <row r="72" spans="2:10">
      <c r="B72" s="23"/>
      <c r="C72" s="24"/>
      <c r="D72" s="24"/>
      <c r="E72" s="24"/>
      <c r="F72" s="24"/>
      <c r="G72" s="24"/>
      <c r="H72" s="40"/>
      <c r="I72" s="41"/>
      <c r="J72" s="53"/>
    </row>
    <row r="73" spans="2:10">
      <c r="B73" s="23"/>
      <c r="C73" s="24" t="s">
        <v>76</v>
      </c>
      <c r="D73" s="24" t="s">
        <v>77</v>
      </c>
      <c r="E73" s="24"/>
      <c r="F73" s="24"/>
      <c r="G73" s="24"/>
      <c r="H73" s="40">
        <v>0</v>
      </c>
      <c r="I73" s="41">
        <f>+I74+I75</f>
        <v>153.91</v>
      </c>
      <c r="J73" s="53"/>
    </row>
    <row r="74" spans="2:10">
      <c r="B74" s="23"/>
      <c r="D74" s="27" t="s">
        <v>8</v>
      </c>
      <c r="E74" s="27" t="s">
        <v>78</v>
      </c>
      <c r="F74" s="24"/>
      <c r="G74" s="24"/>
      <c r="H74" s="40"/>
      <c r="I74" s="43">
        <v>153.91</v>
      </c>
      <c r="J74" s="53"/>
    </row>
    <row r="75" spans="2:10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v>4350</v>
      </c>
      <c r="I77" s="64">
        <f>+I54-I62+I67-I73+I71</f>
        <v>-451.87999999999988</v>
      </c>
      <c r="J77" s="52">
        <f>I77/H77</f>
        <v>-0.10388045977011491</v>
      </c>
    </row>
    <row r="78" spans="2:10" ht="16.5" thickBot="1">
      <c r="B78" s="23"/>
      <c r="C78" s="24"/>
      <c r="D78" s="24"/>
      <c r="E78" s="24"/>
      <c r="F78" s="24"/>
      <c r="G78" s="24"/>
      <c r="H78" s="40"/>
      <c r="I78" s="41"/>
      <c r="J78" s="53"/>
    </row>
    <row r="79" spans="2:10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v>-18376.63000000373</v>
      </c>
      <c r="I79" s="64">
        <f>+I77+I52</f>
        <v>793859.03000000038</v>
      </c>
      <c r="J79" s="52">
        <f>I79/H79</f>
        <v>-43.199380408695134</v>
      </c>
    </row>
    <row r="80" spans="2:10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75327.86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v>-18376.63000000373</v>
      </c>
      <c r="I83" s="64">
        <f>+I79-I81</f>
        <v>718531.17000000039</v>
      </c>
      <c r="J83" s="52">
        <f>I83/H83</f>
        <v>-39.100268656432355</v>
      </c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24" customHeight="1">
      <c r="B85" s="70"/>
      <c r="C85" s="70"/>
      <c r="D85" s="70"/>
      <c r="E85" s="70"/>
      <c r="F85" s="70"/>
      <c r="G85" s="67"/>
      <c r="I85" s="65"/>
    </row>
    <row r="86" spans="2:10" ht="24" customHeight="1">
      <c r="B86" s="70"/>
      <c r="C86" s="70"/>
      <c r="D86" s="70"/>
      <c r="E86" s="70"/>
      <c r="F86" s="70"/>
      <c r="G86" s="67"/>
      <c r="I86" s="65"/>
    </row>
    <row r="87" spans="2:10" ht="24" customHeight="1">
      <c r="B87" s="125"/>
      <c r="C87" s="125"/>
      <c r="D87" s="125"/>
      <c r="E87" s="125"/>
      <c r="F87" s="125"/>
      <c r="G87" s="67"/>
      <c r="I87" s="65"/>
    </row>
    <row r="88" spans="2:10" ht="24" customHeight="1">
      <c r="B88" s="125"/>
      <c r="C88" s="125"/>
      <c r="D88" s="125"/>
      <c r="E88" s="125"/>
      <c r="F88" s="125"/>
      <c r="G88" s="67"/>
      <c r="I88" s="65"/>
    </row>
    <row r="89" spans="2:10" ht="24" customHeight="1">
      <c r="B89" s="66"/>
      <c r="C89" s="66"/>
      <c r="D89" s="66"/>
      <c r="E89" s="66"/>
      <c r="F89" s="66"/>
      <c r="G89" s="67"/>
      <c r="H89" s="67"/>
      <c r="I89" s="65"/>
    </row>
    <row r="90" spans="2:10" ht="24" customHeight="1"/>
    <row r="91" spans="2:10" ht="24" customHeight="1"/>
    <row r="92" spans="2:10" ht="24" customHeight="1"/>
    <row r="93" spans="2:10" ht="24" customHeight="1">
      <c r="I93" s="56"/>
    </row>
    <row r="94" spans="2:10" ht="24" customHeight="1"/>
    <row r="102" ht="54" customHeight="1"/>
    <row r="103" ht="36" customHeight="1"/>
    <row r="104" ht="102" customHeight="1"/>
    <row r="105" ht="38.25" customHeight="1"/>
    <row r="106" ht="49.5" customHeight="1"/>
    <row r="107" ht="20.25" customHeight="1"/>
    <row r="108" ht="38.25" customHeight="1"/>
  </sheetData>
  <mergeCells count="5">
    <mergeCell ref="B2:J2"/>
    <mergeCell ref="J4:J6"/>
    <mergeCell ref="B5:G5"/>
    <mergeCell ref="B87:F87"/>
    <mergeCell ref="B88:F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4260-339F-4C81-9F0F-45029E6842A7}">
  <dimension ref="B1:J106"/>
  <sheetViews>
    <sheetView showGridLines="0" zoomScale="70" zoomScaleNormal="70" workbookViewId="0">
      <selection sqref="A1:XFD1048576"/>
    </sheetView>
  </sheetViews>
  <sheetFormatPr baseColWidth="10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9.7109375" style="3" customWidth="1"/>
    <col min="6" max="6" width="14.85546875" style="3" customWidth="1"/>
    <col min="7" max="7" width="46.7109375" style="3" customWidth="1"/>
    <col min="8" max="8" width="23.7109375" style="3" bestFit="1" customWidth="1"/>
    <col min="9" max="9" width="24.140625" style="3" bestFit="1" customWidth="1"/>
    <col min="10" max="10" width="10.85546875" style="3" customWidth="1"/>
    <col min="11" max="11" width="18" style="3" customWidth="1"/>
    <col min="12" max="12" width="23.5703125" style="3" bestFit="1" customWidth="1"/>
    <col min="13" max="13" width="21.28515625" style="3" bestFit="1" customWidth="1"/>
    <col min="14" max="14" width="23.5703125" style="3" bestFit="1" customWidth="1"/>
    <col min="15" max="15" width="11.42578125" style="3"/>
    <col min="16" max="16" width="49.28515625" style="3" customWidth="1"/>
    <col min="17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3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16" t="s">
        <v>1</v>
      </c>
    </row>
    <row r="5" spans="2:10" ht="15.75" customHeight="1">
      <c r="B5" s="119" t="s">
        <v>2</v>
      </c>
      <c r="C5" s="124"/>
      <c r="D5" s="124"/>
      <c r="E5" s="124"/>
      <c r="F5" s="124"/>
      <c r="G5" s="121"/>
      <c r="H5" s="10" t="s">
        <v>3</v>
      </c>
      <c r="I5" s="11" t="s">
        <v>4</v>
      </c>
      <c r="J5" s="11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2017</v>
      </c>
      <c r="I6" s="16" t="s">
        <v>89</v>
      </c>
      <c r="J6" s="11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v>300000</v>
      </c>
      <c r="I8" s="26">
        <f>SUM(I9:I10)</f>
        <v>273429.68</v>
      </c>
      <c r="J8" s="48">
        <f>I8/H8</f>
        <v>0.91143226666666666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300000</v>
      </c>
      <c r="I10" s="29">
        <v>273429.68</v>
      </c>
      <c r="J10" s="31">
        <f>+I10/H10</f>
        <v>0.91143226666666666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v>0</v>
      </c>
      <c r="I16" s="26">
        <f>+I17+I18+I19+I20</f>
        <v>1085962.9099999999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/>
      <c r="I17" s="29">
        <v>1085962.9099999999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/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/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/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v>2594396.6999999997</v>
      </c>
      <c r="I22" s="26">
        <f>+I23+I24+I27</f>
        <v>2566229.02</v>
      </c>
      <c r="J22" s="48">
        <f>I22/H22</f>
        <v>0.98914287857365846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154301.73000000001</v>
      </c>
      <c r="I23" s="29">
        <v>110637.19</v>
      </c>
      <c r="J23" s="31">
        <f>I23/H23</f>
        <v>0.71701846764777033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v>2440094.9699999997</v>
      </c>
      <c r="I24" s="29">
        <f>+I25+I26</f>
        <v>2455591.83</v>
      </c>
      <c r="J24" s="31">
        <f>I24/H24</f>
        <v>1.0063509249396143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2440094.9699999997</v>
      </c>
      <c r="I25" s="29">
        <v>2455591.83</v>
      </c>
      <c r="J25" s="38">
        <f>I25/H25</f>
        <v>1.0063509249396143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0</v>
      </c>
      <c r="I26" s="29"/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/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v>982540.00040952349</v>
      </c>
      <c r="I29" s="26">
        <f>SUM(I30:I32)</f>
        <v>776616.94</v>
      </c>
      <c r="J29" s="48">
        <f>I29/H29</f>
        <v>0.79041763152269151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745666.37838095217</v>
      </c>
      <c r="I30" s="29">
        <v>598782.99</v>
      </c>
      <c r="J30" s="31">
        <f>I30/H30</f>
        <v>0.80301728408369888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219785.87202857138</v>
      </c>
      <c r="I31" s="29">
        <v>163009.18</v>
      </c>
      <c r="J31" s="31">
        <f>I31/H31</f>
        <v>0.74167269486188525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17087.75</v>
      </c>
      <c r="I32" s="29">
        <v>14824.77</v>
      </c>
      <c r="J32" s="31">
        <f>I32/H32</f>
        <v>0.86756711679419474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v>1916206.69959048</v>
      </c>
      <c r="I34" s="26">
        <f>SUM(I35:I38)</f>
        <v>785608.47</v>
      </c>
      <c r="J34" s="48">
        <f>I34/H34</f>
        <v>0.40998106841391141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1916206.69959048</v>
      </c>
      <c r="I35" s="29">
        <v>466240.73</v>
      </c>
      <c r="J35" s="31">
        <f>I35/H35</f>
        <v>0.24331442432574843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62644.68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256723.06</v>
      </c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/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196471.37</v>
      </c>
      <c r="I40" s="26">
        <v>209974.39</v>
      </c>
      <c r="J40" s="48">
        <f>I40/H40</f>
        <v>1.0687276726374944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178094.74</v>
      </c>
      <c r="I42" s="26">
        <v>178193.56</v>
      </c>
      <c r="J42" s="48">
        <f>I42/H42</f>
        <v>1.0005548732096188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>
        <v>2482.9299999999998</v>
      </c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 ht="16.5" thickBot="1">
      <c r="B49" s="23"/>
      <c r="C49" s="27"/>
      <c r="D49" s="27"/>
      <c r="E49" s="24"/>
      <c r="F49" s="24"/>
      <c r="G49" s="24"/>
      <c r="H49" s="25"/>
      <c r="I49" s="26"/>
      <c r="J49" s="48"/>
    </row>
    <row r="50" spans="2:10" ht="21.75" customHeight="1" thickBot="1">
      <c r="B50" s="34"/>
      <c r="C50" s="35" t="s">
        <v>53</v>
      </c>
      <c r="D50" s="35" t="s">
        <v>54</v>
      </c>
      <c r="E50" s="35"/>
      <c r="F50" s="35"/>
      <c r="G50" s="35"/>
      <c r="H50" s="36">
        <v>-22726.63000000373</v>
      </c>
      <c r="I50" s="39">
        <f>+I8+I12+-I14-I16+I22-I29-I34-I40+I42+I44-I46</f>
        <v>162172.4800000001</v>
      </c>
      <c r="J50" s="52">
        <f>I50/H50</f>
        <v>-7.1357909201660554</v>
      </c>
    </row>
    <row r="51" spans="2:10">
      <c r="B51" s="23"/>
      <c r="C51" s="24"/>
      <c r="D51" s="24"/>
      <c r="E51" s="24"/>
      <c r="F51" s="24"/>
      <c r="G51" s="24"/>
      <c r="H51" s="40"/>
      <c r="I51" s="41"/>
      <c r="J51" s="53"/>
    </row>
    <row r="52" spans="2:10">
      <c r="B52" s="23"/>
      <c r="C52" s="24" t="s">
        <v>55</v>
      </c>
      <c r="D52" s="24" t="s">
        <v>56</v>
      </c>
      <c r="E52" s="24"/>
      <c r="F52" s="24"/>
      <c r="G52" s="24"/>
      <c r="H52" s="40">
        <v>4350</v>
      </c>
      <c r="I52" s="41">
        <f>+I53+I56</f>
        <v>3507.09</v>
      </c>
      <c r="J52" s="48">
        <f>I52/H52</f>
        <v>0.80622758620689661</v>
      </c>
    </row>
    <row r="53" spans="2:10">
      <c r="B53" s="23"/>
      <c r="D53" s="27" t="s">
        <v>8</v>
      </c>
      <c r="E53" s="27" t="s">
        <v>57</v>
      </c>
      <c r="F53" s="24"/>
      <c r="G53" s="24"/>
      <c r="H53" s="40">
        <v>0</v>
      </c>
      <c r="I53" s="41">
        <f>+I54+I55</f>
        <v>0</v>
      </c>
      <c r="J53" s="53"/>
    </row>
    <row r="54" spans="2:10">
      <c r="B54" s="23"/>
      <c r="E54" s="27" t="s">
        <v>58</v>
      </c>
      <c r="F54" s="27" t="s">
        <v>59</v>
      </c>
      <c r="G54" s="24"/>
      <c r="H54" s="40"/>
      <c r="I54" s="41"/>
      <c r="J54" s="53"/>
    </row>
    <row r="55" spans="2:10">
      <c r="B55" s="23"/>
      <c r="E55" s="27" t="s">
        <v>60</v>
      </c>
      <c r="F55" s="27" t="s">
        <v>61</v>
      </c>
      <c r="G55" s="24"/>
      <c r="H55" s="40"/>
      <c r="I55" s="43"/>
      <c r="J55" s="53"/>
    </row>
    <row r="56" spans="2:10">
      <c r="B56" s="23"/>
      <c r="D56" s="27" t="s">
        <v>10</v>
      </c>
      <c r="E56" s="27" t="s">
        <v>62</v>
      </c>
      <c r="F56" s="24"/>
      <c r="G56" s="24"/>
      <c r="H56" s="28">
        <v>4350</v>
      </c>
      <c r="I56" s="29">
        <f>+I57+I58</f>
        <v>3507.09</v>
      </c>
      <c r="J56" s="31">
        <f>I56/H56</f>
        <v>0.80622758620689661</v>
      </c>
    </row>
    <row r="57" spans="2:10">
      <c r="B57" s="23"/>
      <c r="E57" s="27" t="s">
        <v>63</v>
      </c>
      <c r="F57" s="27" t="s">
        <v>59</v>
      </c>
      <c r="G57" s="24"/>
      <c r="H57" s="40"/>
      <c r="I57" s="41"/>
      <c r="J57" s="69"/>
    </row>
    <row r="58" spans="2:10">
      <c r="B58" s="23"/>
      <c r="E58" s="27" t="s">
        <v>64</v>
      </c>
      <c r="F58" s="27" t="s">
        <v>61</v>
      </c>
      <c r="G58" s="24"/>
      <c r="H58" s="42">
        <v>4350</v>
      </c>
      <c r="I58" s="43">
        <v>3507.09</v>
      </c>
      <c r="J58" s="31">
        <f>I58/H58</f>
        <v>0.80622758620689661</v>
      </c>
    </row>
    <row r="59" spans="2:10">
      <c r="B59" s="23"/>
      <c r="C59" s="24"/>
      <c r="D59" s="24"/>
      <c r="E59" s="24"/>
      <c r="F59" s="24"/>
      <c r="G59" s="24"/>
      <c r="H59" s="40"/>
      <c r="I59" s="41"/>
      <c r="J59" s="53"/>
    </row>
    <row r="60" spans="2:10">
      <c r="B60" s="23"/>
      <c r="C60" s="24" t="s">
        <v>65</v>
      </c>
      <c r="D60" s="24" t="s">
        <v>66</v>
      </c>
      <c r="E60" s="24"/>
      <c r="F60" s="24"/>
      <c r="G60" s="24"/>
      <c r="H60" s="40">
        <v>0</v>
      </c>
      <c r="I60" s="41">
        <f>+I61+I62+I63</f>
        <v>32233.43</v>
      </c>
      <c r="J60" s="48"/>
    </row>
    <row r="61" spans="2:10">
      <c r="B61" s="23"/>
      <c r="D61" s="27" t="s">
        <v>8</v>
      </c>
      <c r="E61" s="27" t="s">
        <v>67</v>
      </c>
      <c r="F61" s="24"/>
      <c r="G61" s="24"/>
      <c r="H61" s="40"/>
      <c r="I61" s="41"/>
      <c r="J61" s="53"/>
    </row>
    <row r="62" spans="2:10">
      <c r="B62" s="23"/>
      <c r="D62" s="27" t="s">
        <v>10</v>
      </c>
      <c r="E62" s="27" t="s">
        <v>68</v>
      </c>
      <c r="F62" s="24"/>
      <c r="G62" s="24"/>
      <c r="H62" s="28">
        <v>0</v>
      </c>
      <c r="I62" s="29">
        <v>32233.43</v>
      </c>
      <c r="J62" s="48"/>
    </row>
    <row r="63" spans="2:10">
      <c r="B63" s="23"/>
      <c r="D63" s="27" t="s">
        <v>20</v>
      </c>
      <c r="E63" s="27" t="s">
        <v>69</v>
      </c>
      <c r="F63" s="24"/>
      <c r="G63" s="24"/>
      <c r="H63" s="40"/>
      <c r="I63" s="41"/>
      <c r="J63" s="53"/>
    </row>
    <row r="64" spans="2:10">
      <c r="B64" s="23"/>
      <c r="C64" s="24"/>
      <c r="D64" s="24"/>
      <c r="E64" s="24"/>
      <c r="F64" s="24"/>
      <c r="G64" s="24"/>
      <c r="H64" s="40"/>
      <c r="I64" s="41"/>
      <c r="J64" s="53"/>
    </row>
    <row r="65" spans="2:10">
      <c r="B65" s="23"/>
      <c r="C65" s="24" t="s">
        <v>70</v>
      </c>
      <c r="D65" s="24" t="s">
        <v>71</v>
      </c>
      <c r="E65" s="24"/>
      <c r="F65" s="24"/>
      <c r="G65" s="24"/>
      <c r="H65" s="40">
        <v>0</v>
      </c>
      <c r="I65" s="41">
        <f>+I66+I67</f>
        <v>0</v>
      </c>
      <c r="J65" s="53"/>
    </row>
    <row r="66" spans="2:10">
      <c r="B66" s="23"/>
      <c r="D66" s="27" t="s">
        <v>8</v>
      </c>
      <c r="E66" s="27" t="s">
        <v>72</v>
      </c>
      <c r="F66" s="24"/>
      <c r="G66" s="24"/>
      <c r="H66" s="40"/>
      <c r="I66" s="41"/>
      <c r="J66" s="53"/>
    </row>
    <row r="67" spans="2:10">
      <c r="B67" s="23"/>
      <c r="D67" s="27" t="s">
        <v>10</v>
      </c>
      <c r="E67" s="27" t="s">
        <v>73</v>
      </c>
      <c r="F67" s="24"/>
      <c r="G67" s="24"/>
      <c r="H67" s="40"/>
      <c r="I67" s="41"/>
      <c r="J67" s="53"/>
    </row>
    <row r="68" spans="2:10">
      <c r="B68" s="23"/>
      <c r="C68" s="24"/>
      <c r="D68" s="24"/>
      <c r="E68" s="24"/>
      <c r="F68" s="24"/>
      <c r="G68" s="24"/>
      <c r="H68" s="40"/>
      <c r="I68" s="41"/>
      <c r="J68" s="53"/>
    </row>
    <row r="69" spans="2:10">
      <c r="B69" s="23"/>
      <c r="C69" s="24" t="s">
        <v>74</v>
      </c>
      <c r="D69" s="24" t="s">
        <v>75</v>
      </c>
      <c r="E69" s="24"/>
      <c r="F69" s="24"/>
      <c r="G69" s="24"/>
      <c r="H69" s="40"/>
      <c r="I69" s="41">
        <v>64.86</v>
      </c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76</v>
      </c>
      <c r="D71" s="24" t="s">
        <v>77</v>
      </c>
      <c r="E71" s="24"/>
      <c r="F71" s="24"/>
      <c r="G71" s="24"/>
      <c r="H71" s="40">
        <v>0</v>
      </c>
      <c r="I71" s="41">
        <f>+I72+I73</f>
        <v>15000</v>
      </c>
      <c r="J71" s="53"/>
    </row>
    <row r="72" spans="2:10">
      <c r="B72" s="23"/>
      <c r="D72" s="27" t="s">
        <v>8</v>
      </c>
      <c r="E72" s="27" t="s">
        <v>78</v>
      </c>
      <c r="F72" s="24"/>
      <c r="G72" s="24"/>
      <c r="H72" s="40"/>
      <c r="I72" s="43">
        <v>15000</v>
      </c>
      <c r="J72" s="53"/>
    </row>
    <row r="73" spans="2:10">
      <c r="B73" s="23"/>
      <c r="D73" s="27" t="s">
        <v>10</v>
      </c>
      <c r="E73" s="27" t="s">
        <v>52</v>
      </c>
      <c r="F73" s="24"/>
      <c r="G73" s="24"/>
      <c r="H73" s="40"/>
      <c r="I73" s="41"/>
      <c r="J73" s="53"/>
    </row>
    <row r="74" spans="2:10" ht="16.5" thickBot="1">
      <c r="B74" s="23"/>
      <c r="C74" s="24"/>
      <c r="D74" s="24"/>
      <c r="E74" s="24"/>
      <c r="F74" s="24"/>
      <c r="G74" s="24"/>
      <c r="H74" s="40"/>
      <c r="I74" s="41"/>
      <c r="J74" s="53"/>
    </row>
    <row r="75" spans="2:10" ht="16.5" thickBot="1">
      <c r="B75" s="44"/>
      <c r="C75" s="35" t="s">
        <v>79</v>
      </c>
      <c r="D75" s="35" t="s">
        <v>80</v>
      </c>
      <c r="E75" s="35"/>
      <c r="F75" s="36"/>
      <c r="G75" s="39"/>
      <c r="H75" s="36">
        <v>4350</v>
      </c>
      <c r="I75" s="64">
        <f>+I52-I60+I65-I71+I69</f>
        <v>-43661.479999999996</v>
      </c>
      <c r="J75" s="52">
        <f>I75/H75</f>
        <v>-10.037121839080459</v>
      </c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81</v>
      </c>
      <c r="D77" s="35" t="s">
        <v>82</v>
      </c>
      <c r="E77" s="35"/>
      <c r="F77" s="36"/>
      <c r="G77" s="39"/>
      <c r="H77" s="36">
        <v>-18376.63000000373</v>
      </c>
      <c r="I77" s="64">
        <f>+I75+I50</f>
        <v>118511.0000000001</v>
      </c>
      <c r="J77" s="52">
        <f>I77/H77</f>
        <v>-6.4490061561872905</v>
      </c>
    </row>
    <row r="78" spans="2:10">
      <c r="B78" s="23"/>
      <c r="C78" s="24"/>
      <c r="D78" s="24"/>
      <c r="E78" s="27"/>
      <c r="F78" s="27"/>
      <c r="G78" s="27"/>
      <c r="H78" s="40"/>
      <c r="I78" s="41"/>
      <c r="J78" s="53"/>
    </row>
    <row r="79" spans="2:10">
      <c r="B79" s="23"/>
      <c r="C79" s="24" t="s">
        <v>83</v>
      </c>
      <c r="D79" s="24" t="s">
        <v>84</v>
      </c>
      <c r="E79" s="24"/>
      <c r="F79" s="24"/>
      <c r="G79" s="24"/>
      <c r="H79" s="40"/>
      <c r="I79" s="41">
        <v>-57511.040000000001</v>
      </c>
      <c r="J79" s="53"/>
    </row>
    <row r="80" spans="2:10" ht="16.5" thickBot="1">
      <c r="B80" s="23"/>
      <c r="C80" s="24"/>
      <c r="D80" s="24"/>
      <c r="E80" s="27"/>
      <c r="F80" s="27"/>
      <c r="G80" s="24"/>
      <c r="H80" s="40"/>
      <c r="I80" s="41"/>
      <c r="J80" s="53"/>
    </row>
    <row r="81" spans="2:10" ht="16.5" thickBot="1">
      <c r="B81" s="44"/>
      <c r="C81" s="35" t="s">
        <v>85</v>
      </c>
      <c r="D81" s="35" t="s">
        <v>86</v>
      </c>
      <c r="E81" s="35"/>
      <c r="F81" s="36"/>
      <c r="G81" s="39"/>
      <c r="H81" s="36">
        <v>-18376.63000000373</v>
      </c>
      <c r="I81" s="64">
        <f>+I77-I79</f>
        <v>176022.0400000001</v>
      </c>
      <c r="J81" s="52">
        <f>I81/H81</f>
        <v>-9.5785810564812142</v>
      </c>
    </row>
    <row r="82" spans="2:10">
      <c r="B82" s="45"/>
      <c r="C82" s="45"/>
      <c r="D82" s="37"/>
      <c r="E82" s="37"/>
      <c r="F82" s="37"/>
      <c r="G82" s="37"/>
      <c r="H82" s="46"/>
      <c r="I82" s="46"/>
      <c r="J82" s="47"/>
    </row>
    <row r="83" spans="2:10" ht="24" customHeight="1">
      <c r="B83" s="68"/>
      <c r="C83" s="68"/>
      <c r="D83" s="68"/>
      <c r="E83" s="68"/>
      <c r="F83" s="68"/>
      <c r="G83" s="67"/>
      <c r="I83" s="65"/>
    </row>
    <row r="84" spans="2:10" ht="24" customHeight="1">
      <c r="B84" s="68"/>
      <c r="C84" s="68"/>
      <c r="D84" s="68"/>
      <c r="E84" s="68"/>
      <c r="F84" s="68"/>
      <c r="G84" s="67"/>
      <c r="I84" s="65"/>
    </row>
    <row r="85" spans="2:10" ht="24" customHeight="1">
      <c r="B85" s="125"/>
      <c r="C85" s="125"/>
      <c r="D85" s="125"/>
      <c r="E85" s="125"/>
      <c r="F85" s="125"/>
      <c r="G85" s="67"/>
      <c r="I85" s="65"/>
    </row>
    <row r="86" spans="2:10" ht="24" customHeight="1">
      <c r="B86" s="125"/>
      <c r="C86" s="125"/>
      <c r="D86" s="125"/>
      <c r="E86" s="125"/>
      <c r="F86" s="125"/>
      <c r="G86" s="67"/>
      <c r="I86" s="65"/>
    </row>
    <row r="87" spans="2:10" ht="24" customHeight="1">
      <c r="B87" s="66"/>
      <c r="C87" s="66"/>
      <c r="D87" s="66"/>
      <c r="E87" s="66"/>
      <c r="F87" s="66"/>
      <c r="G87" s="67"/>
      <c r="H87" s="67"/>
      <c r="I87" s="65"/>
    </row>
    <row r="88" spans="2:10" ht="24" customHeight="1"/>
    <row r="89" spans="2:10" ht="24" customHeight="1"/>
    <row r="90" spans="2:10" ht="24" customHeight="1"/>
    <row r="91" spans="2:10" ht="24" customHeight="1">
      <c r="I91" s="56"/>
    </row>
    <row r="92" spans="2:10" ht="24" customHeight="1"/>
    <row r="100" ht="54" customHeight="1"/>
    <row r="101" ht="36" customHeight="1"/>
    <row r="102" ht="102" customHeight="1"/>
    <row r="103" ht="38.25" customHeight="1"/>
    <row r="104" ht="49.5" customHeight="1"/>
    <row r="105" ht="20.25" customHeight="1"/>
    <row r="106" ht="38.25" customHeight="1"/>
  </sheetData>
  <mergeCells count="5">
    <mergeCell ref="B85:F85"/>
    <mergeCell ref="B86:F86"/>
    <mergeCell ref="B2:J2"/>
    <mergeCell ref="J4:J6"/>
    <mergeCell ref="B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1"/>
  <sheetViews>
    <sheetView showGridLines="0" zoomScale="70" zoomScaleNormal="70" workbookViewId="0">
      <selection activeCell="L25" sqref="L25"/>
    </sheetView>
  </sheetViews>
  <sheetFormatPr baseColWidth="10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8" style="3" customWidth="1"/>
    <col min="6" max="6" width="12.42578125" style="3" customWidth="1"/>
    <col min="7" max="7" width="46.7109375" style="3" customWidth="1"/>
    <col min="8" max="8" width="23.7109375" style="3" bestFit="1" customWidth="1"/>
    <col min="9" max="9" width="21.5703125" style="3" customWidth="1"/>
    <col min="10" max="10" width="10.85546875" style="3" customWidth="1"/>
    <col min="11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3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16" t="s">
        <v>1</v>
      </c>
    </row>
    <row r="5" spans="2:10" ht="15.75" customHeight="1">
      <c r="B5" s="119" t="s">
        <v>2</v>
      </c>
      <c r="C5" s="124"/>
      <c r="D5" s="124"/>
      <c r="E5" s="124"/>
      <c r="F5" s="124"/>
      <c r="G5" s="121"/>
      <c r="H5" s="10" t="s">
        <v>3</v>
      </c>
      <c r="I5" s="11" t="s">
        <v>4</v>
      </c>
      <c r="J5" s="11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2016</v>
      </c>
      <c r="I6" s="16" t="s">
        <v>5</v>
      </c>
      <c r="J6" s="11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f>SUM(H9:H10)</f>
        <v>320000</v>
      </c>
      <c r="I8" s="26">
        <f>SUM(I9:I10)</f>
        <v>304633.24</v>
      </c>
      <c r="J8" s="48">
        <f>I8/H8</f>
        <v>0.951978875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320000</v>
      </c>
      <c r="I10" s="29">
        <v>304633.24</v>
      </c>
      <c r="J10" s="31">
        <f>+I10/H10</f>
        <v>0.951978875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/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f>+H17+H18+H19+H20</f>
        <v>0</v>
      </c>
      <c r="I16" s="26">
        <f>+I17+I18+I19+I20</f>
        <v>533866.52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>
        <v>0</v>
      </c>
      <c r="I17" s="29">
        <v>533866.52</v>
      </c>
      <c r="J17" s="31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>
        <v>0</v>
      </c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>
        <v>0</v>
      </c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>
        <v>0</v>
      </c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f>+H23+H24+H27</f>
        <v>1946824.97</v>
      </c>
      <c r="I22" s="26">
        <f>+I23+I24+I27</f>
        <v>1944006.49</v>
      </c>
      <c r="J22" s="48">
        <f>I22/H22</f>
        <v>0.99855226841476152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136730</v>
      </c>
      <c r="I23" s="29">
        <v>98229.74</v>
      </c>
      <c r="J23" s="31">
        <f>I23/H23</f>
        <v>0.71842126819278873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f>SUM(H25:H26)</f>
        <v>1810094.97</v>
      </c>
      <c r="I24" s="29">
        <f>+I25+I26</f>
        <v>1845776.75</v>
      </c>
      <c r="J24" s="31">
        <f>I24/H24</f>
        <v>1.0197126562922829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1760094.97</v>
      </c>
      <c r="I25" s="29">
        <v>1760094.97</v>
      </c>
      <c r="J25" s="38">
        <f>I25/H25</f>
        <v>1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50000</v>
      </c>
      <c r="I26" s="29">
        <v>85681.78</v>
      </c>
      <c r="J26" s="38">
        <f>I26/H26</f>
        <v>1.7136355999999999</v>
      </c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>
        <v>0</v>
      </c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f>SUM(H30:H32)</f>
        <v>874343.24</v>
      </c>
      <c r="I29" s="26">
        <f>SUM(I30:I32)</f>
        <v>866945.9800000001</v>
      </c>
      <c r="J29" s="48">
        <f>I29/H29</f>
        <v>0.99153963836902326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666530.09</v>
      </c>
      <c r="I30" s="29">
        <v>677598.65</v>
      </c>
      <c r="J30" s="31">
        <f>I30/H30</f>
        <v>1.0166062420377751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191917.9</v>
      </c>
      <c r="I31" s="29">
        <v>175096.27</v>
      </c>
      <c r="J31" s="31">
        <f>I31/H31</f>
        <v>0.91234986418671726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15895.25</v>
      </c>
      <c r="I32" s="29">
        <v>14251.06</v>
      </c>
      <c r="J32" s="31">
        <f>I32/H32</f>
        <v>0.89656092228810491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f>SUM(H35:H38)</f>
        <v>1401481.73</v>
      </c>
      <c r="I34" s="26">
        <f>SUM(I35:I38)</f>
        <v>468522.19</v>
      </c>
      <c r="J34" s="48">
        <f>I34/H34</f>
        <v>0.33430488601517483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1401481.73</v>
      </c>
      <c r="I35" s="29">
        <v>387379.7</v>
      </c>
      <c r="J35" s="31">
        <f>I35/H35</f>
        <v>0.27640724221214075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47820.24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33322.25</v>
      </c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>
        <v>0</v>
      </c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74520.39</v>
      </c>
      <c r="I40" s="26">
        <v>197847.6</v>
      </c>
      <c r="J40" s="48">
        <f>I40/H40</f>
        <v>2.6549458477069163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62158.1</v>
      </c>
      <c r="I42" s="26">
        <v>179111.96</v>
      </c>
      <c r="J42" s="48">
        <f>I42/H42</f>
        <v>2.8815546163734092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>
      <c r="B49" s="23"/>
      <c r="C49" s="27"/>
      <c r="D49" s="27"/>
      <c r="E49" s="24"/>
      <c r="F49" s="24"/>
      <c r="G49" s="24"/>
      <c r="H49" s="25"/>
      <c r="I49" s="26"/>
      <c r="J49" s="48"/>
    </row>
    <row r="50" spans="2:10">
      <c r="B50" s="23"/>
      <c r="C50" s="24" t="s">
        <v>65</v>
      </c>
      <c r="D50" s="24" t="s">
        <v>87</v>
      </c>
      <c r="E50" s="24"/>
      <c r="F50" s="24"/>
      <c r="G50" s="24"/>
      <c r="H50" s="25"/>
      <c r="I50" s="26">
        <v>357288.82</v>
      </c>
      <c r="J50" s="48"/>
    </row>
    <row r="51" spans="2:10" ht="16.5" thickBot="1">
      <c r="B51" s="23"/>
      <c r="C51" s="27"/>
      <c r="D51" s="27"/>
      <c r="E51" s="24"/>
      <c r="F51" s="24"/>
      <c r="G51" s="24"/>
      <c r="H51" s="25"/>
      <c r="I51" s="26"/>
      <c r="J51" s="48"/>
    </row>
    <row r="52" spans="2:10" ht="16.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f>+H8+H12+-H14-H16+H22-H29-H34-H40+H42-H44+H46</f>
        <v>-21362.290000000234</v>
      </c>
      <c r="I52" s="39">
        <f>+I8+I12+-I14-I16+I22-I29-I34-I40+I42-I44-I46-I50</f>
        <v>3280.5799999998417</v>
      </c>
      <c r="J52" s="52">
        <f>I52/H52</f>
        <v>-0.15356874192793965</v>
      </c>
    </row>
    <row r="53" spans="2:10">
      <c r="B53" s="23"/>
      <c r="C53" s="24"/>
      <c r="D53" s="24"/>
      <c r="E53" s="24"/>
      <c r="F53" s="24"/>
      <c r="G53" s="24"/>
      <c r="H53" s="40"/>
      <c r="I53" s="41"/>
      <c r="J53" s="53"/>
    </row>
    <row r="54" spans="2:10">
      <c r="B54" s="23"/>
      <c r="C54" s="24" t="s">
        <v>55</v>
      </c>
      <c r="D54" s="24" t="s">
        <v>56</v>
      </c>
      <c r="E54" s="24"/>
      <c r="F54" s="24"/>
      <c r="G54" s="24"/>
      <c r="H54" s="40">
        <f>+H55+H58</f>
        <v>9000</v>
      </c>
      <c r="I54" s="41">
        <f>+I55+I58</f>
        <v>12648.33</v>
      </c>
      <c r="J54" s="54">
        <f>I54/H54</f>
        <v>1.40537</v>
      </c>
    </row>
    <row r="55" spans="2:10">
      <c r="B55" s="23"/>
      <c r="D55" s="27" t="s">
        <v>8</v>
      </c>
      <c r="E55" s="27" t="s">
        <v>57</v>
      </c>
      <c r="F55" s="24"/>
      <c r="G55" s="24"/>
      <c r="H55" s="40">
        <f>+H56+H57</f>
        <v>0</v>
      </c>
      <c r="I55" s="41">
        <f>+I56+I57</f>
        <v>0</v>
      </c>
      <c r="J55" s="54"/>
    </row>
    <row r="56" spans="2:10">
      <c r="B56" s="23"/>
      <c r="E56" s="27" t="s">
        <v>58</v>
      </c>
      <c r="F56" s="27" t="s">
        <v>59</v>
      </c>
      <c r="G56" s="24"/>
      <c r="H56" s="40"/>
      <c r="I56" s="41"/>
      <c r="J56" s="54"/>
    </row>
    <row r="57" spans="2:10">
      <c r="B57" s="23"/>
      <c r="E57" s="27" t="s">
        <v>60</v>
      </c>
      <c r="F57" s="27" t="s">
        <v>61</v>
      </c>
      <c r="G57" s="24"/>
      <c r="H57" s="40"/>
      <c r="I57" s="41"/>
      <c r="J57" s="54"/>
    </row>
    <row r="58" spans="2:10">
      <c r="B58" s="23"/>
      <c r="D58" s="27" t="s">
        <v>10</v>
      </c>
      <c r="E58" s="27" t="s">
        <v>62</v>
      </c>
      <c r="F58" s="24"/>
      <c r="G58" s="24"/>
      <c r="H58" s="28">
        <f>+H59+H60</f>
        <v>9000</v>
      </c>
      <c r="I58" s="29">
        <f>+I59+I60</f>
        <v>12648.33</v>
      </c>
      <c r="J58" s="31">
        <f>I58/H58</f>
        <v>1.40537</v>
      </c>
    </row>
    <row r="59" spans="2:10">
      <c r="B59" s="23"/>
      <c r="E59" s="27" t="s">
        <v>63</v>
      </c>
      <c r="F59" s="27" t="s">
        <v>59</v>
      </c>
      <c r="G59" s="24"/>
      <c r="H59" s="40"/>
      <c r="I59" s="41"/>
      <c r="J59" s="54"/>
    </row>
    <row r="60" spans="2:10">
      <c r="B60" s="23"/>
      <c r="E60" s="27" t="s">
        <v>64</v>
      </c>
      <c r="F60" s="27" t="s">
        <v>61</v>
      </c>
      <c r="G60" s="24"/>
      <c r="H60" s="42">
        <v>9000</v>
      </c>
      <c r="I60" s="43">
        <v>12648.33</v>
      </c>
      <c r="J60" s="55">
        <f>I60/H60</f>
        <v>1.40537</v>
      </c>
    </row>
    <row r="61" spans="2:10">
      <c r="B61" s="23"/>
      <c r="C61" s="24"/>
      <c r="D61" s="24"/>
      <c r="E61" s="24"/>
      <c r="F61" s="24"/>
      <c r="G61" s="24"/>
      <c r="H61" s="40"/>
      <c r="I61" s="41"/>
      <c r="J61" s="54"/>
    </row>
    <row r="62" spans="2:10">
      <c r="B62" s="23"/>
      <c r="C62" s="24" t="s">
        <v>65</v>
      </c>
      <c r="D62" s="24" t="s">
        <v>66</v>
      </c>
      <c r="E62" s="24"/>
      <c r="F62" s="24"/>
      <c r="G62" s="24"/>
      <c r="H62" s="40">
        <f>+H63+H64+H65</f>
        <v>0</v>
      </c>
      <c r="I62" s="41">
        <f>+I63+I64+I65</f>
        <v>1224.44</v>
      </c>
      <c r="J62" s="54"/>
    </row>
    <row r="63" spans="2:10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</row>
    <row r="64" spans="2:10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1224.44</v>
      </c>
      <c r="J64" s="48"/>
    </row>
    <row r="65" spans="2:10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</row>
    <row r="66" spans="2:10">
      <c r="B66" s="23"/>
      <c r="C66" s="24"/>
      <c r="D66" s="24"/>
      <c r="E66" s="24"/>
      <c r="F66" s="24"/>
      <c r="G66" s="24"/>
      <c r="H66" s="40"/>
      <c r="I66" s="41"/>
      <c r="J66" s="53"/>
    </row>
    <row r="67" spans="2:10">
      <c r="B67" s="23"/>
      <c r="C67" s="24" t="s">
        <v>70</v>
      </c>
      <c r="D67" s="24" t="s">
        <v>71</v>
      </c>
      <c r="E67" s="24"/>
      <c r="F67" s="24"/>
      <c r="G67" s="24"/>
      <c r="H67" s="40">
        <f>+H68+H69</f>
        <v>0</v>
      </c>
      <c r="I67" s="41">
        <f>+I68+I69</f>
        <v>0</v>
      </c>
      <c r="J67" s="53"/>
    </row>
    <row r="68" spans="2:10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</row>
    <row r="69" spans="2:10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74</v>
      </c>
      <c r="D71" s="24" t="s">
        <v>75</v>
      </c>
      <c r="E71" s="24"/>
      <c r="F71" s="24"/>
      <c r="G71" s="24"/>
      <c r="H71" s="40"/>
      <c r="I71" s="41">
        <v>23.73</v>
      </c>
      <c r="J71" s="53"/>
    </row>
    <row r="72" spans="2:10">
      <c r="B72" s="23"/>
      <c r="C72" s="24"/>
      <c r="D72" s="24"/>
      <c r="E72" s="24"/>
      <c r="F72" s="24"/>
      <c r="G72" s="24"/>
      <c r="H72" s="40"/>
      <c r="I72" s="41"/>
      <c r="J72" s="53"/>
    </row>
    <row r="73" spans="2:10">
      <c r="B73" s="23"/>
      <c r="C73" s="24" t="s">
        <v>76</v>
      </c>
      <c r="D73" s="24" t="s">
        <v>77</v>
      </c>
      <c r="E73" s="24"/>
      <c r="F73" s="24"/>
      <c r="G73" s="24"/>
      <c r="H73" s="40">
        <f>+H74+H75</f>
        <v>0</v>
      </c>
      <c r="I73" s="41">
        <f>+I74+I75</f>
        <v>0</v>
      </c>
      <c r="J73" s="53"/>
    </row>
    <row r="74" spans="2:10">
      <c r="B74" s="23"/>
      <c r="D74" s="27" t="s">
        <v>8</v>
      </c>
      <c r="E74" s="27" t="s">
        <v>78</v>
      </c>
      <c r="F74" s="24"/>
      <c r="G74" s="24"/>
      <c r="H74" s="40"/>
      <c r="I74" s="41"/>
      <c r="J74" s="53"/>
    </row>
    <row r="75" spans="2:10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f>+H54-H62+H67+H73</f>
        <v>9000</v>
      </c>
      <c r="I77" s="39">
        <f>+I54-I62+I67+I73-I71</f>
        <v>11400.16</v>
      </c>
      <c r="J77" s="52">
        <f>I77/H77</f>
        <v>1.2666844444444445</v>
      </c>
    </row>
    <row r="78" spans="2:10" ht="16.5" thickBot="1">
      <c r="B78" s="23"/>
      <c r="C78" s="24"/>
      <c r="D78" s="24"/>
      <c r="E78" s="24"/>
      <c r="F78" s="24"/>
      <c r="G78" s="24"/>
      <c r="H78" s="40"/>
      <c r="I78" s="39"/>
      <c r="J78" s="53"/>
    </row>
    <row r="79" spans="2:10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f>+H77+H52</f>
        <v>-12362.290000000234</v>
      </c>
      <c r="I79" s="39">
        <f>+I77+I52</f>
        <v>14680.739999999842</v>
      </c>
      <c r="J79" s="52">
        <f>I79/H79</f>
        <v>-1.1875421139610511</v>
      </c>
    </row>
    <row r="80" spans="2:10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7415.42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f>+H79-H81</f>
        <v>-12362.290000000234</v>
      </c>
      <c r="I83" s="39">
        <f>+I79-I81</f>
        <v>7265.3199999998415</v>
      </c>
      <c r="J83" s="52">
        <f>I83/H83</f>
        <v>-0.58770017529112362</v>
      </c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54" customHeight="1"/>
    <row r="86" spans="2:10" ht="36" customHeight="1"/>
    <row r="87" spans="2:10" ht="102" customHeight="1"/>
    <row r="88" spans="2:10" ht="38.25" customHeight="1"/>
    <row r="89" spans="2:10" ht="49.5" customHeight="1"/>
    <row r="90" spans="2:10" ht="20.25" customHeight="1"/>
    <row r="91" spans="2:10" ht="38.25" customHeight="1"/>
  </sheetData>
  <mergeCells count="3">
    <mergeCell ref="B2:J2"/>
    <mergeCell ref="J4:J6"/>
    <mergeCell ref="B5:G5"/>
  </mergeCells>
  <pageMargins left="0.7" right="0.7" top="0.75" bottom="0.75" header="0.3" footer="0.3"/>
  <ignoredErrors>
    <ignoredError sqref="H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7"/>
  <sheetViews>
    <sheetView showGridLines="0" zoomScale="70" zoomScaleNormal="70" workbookViewId="0">
      <selection activeCell="L25" sqref="L25"/>
    </sheetView>
  </sheetViews>
  <sheetFormatPr baseColWidth="10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8" style="3" customWidth="1"/>
    <col min="6" max="6" width="12.42578125" style="3" customWidth="1"/>
    <col min="7" max="7" width="46.7109375" style="3" customWidth="1"/>
    <col min="8" max="8" width="23.7109375" style="3" bestFit="1" customWidth="1"/>
    <col min="9" max="9" width="21.5703125" style="3" bestFit="1" customWidth="1"/>
    <col min="10" max="10" width="10.85546875" style="3" customWidth="1"/>
    <col min="11" max="13" width="11.42578125" style="3"/>
    <col min="14" max="14" width="18" style="3" customWidth="1"/>
    <col min="15" max="15" width="23.5703125" style="3" bestFit="1" customWidth="1"/>
    <col min="16" max="16" width="21.28515625" style="3" bestFit="1" customWidth="1"/>
    <col min="17" max="17" width="23.5703125" style="3" bestFit="1" customWidth="1"/>
    <col min="18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3" t="s">
        <v>0</v>
      </c>
      <c r="C2" s="123"/>
      <c r="D2" s="123"/>
      <c r="E2" s="123"/>
      <c r="F2" s="123"/>
      <c r="G2" s="123"/>
      <c r="H2" s="123"/>
      <c r="I2" s="123"/>
      <c r="J2" s="123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16" t="s">
        <v>1</v>
      </c>
    </row>
    <row r="5" spans="2:10" ht="15.75" customHeight="1">
      <c r="B5" s="119" t="s">
        <v>2</v>
      </c>
      <c r="C5" s="124"/>
      <c r="D5" s="124"/>
      <c r="E5" s="124"/>
      <c r="F5" s="124"/>
      <c r="G5" s="121"/>
      <c r="H5" s="10" t="s">
        <v>3</v>
      </c>
      <c r="I5" s="11" t="s">
        <v>4</v>
      </c>
      <c r="J5" s="11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2015</v>
      </c>
      <c r="I6" s="16" t="s">
        <v>88</v>
      </c>
      <c r="J6" s="11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f>SUM(H9:H10)</f>
        <v>320000</v>
      </c>
      <c r="I8" s="26">
        <f>SUM(I9:I10)</f>
        <v>294230.90000000002</v>
      </c>
      <c r="J8" s="48">
        <f>I8/H8</f>
        <v>0.91947156250000006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320000</v>
      </c>
      <c r="I10" s="29">
        <v>294230.90000000002</v>
      </c>
      <c r="J10" s="31">
        <f>+I10/H10</f>
        <v>0.91947156250000006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f>+H17+H18+H19+H20</f>
        <v>0</v>
      </c>
      <c r="I16" s="26">
        <f>+I17+I18+I19+I20</f>
        <v>542926.01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>
        <v>0</v>
      </c>
      <c r="I17" s="29">
        <v>542575.54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>
        <v>0</v>
      </c>
      <c r="I18" s="29">
        <v>350.47</v>
      </c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>
        <v>0</v>
      </c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>
        <v>0</v>
      </c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f>+H23+H24+H27</f>
        <v>1360094.97</v>
      </c>
      <c r="I22" s="26">
        <f>+I23+I24+I27</f>
        <v>1453287.56</v>
      </c>
      <c r="J22" s="48">
        <f>I22/H22</f>
        <v>1.0685191784806027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/>
      <c r="I23" s="29">
        <v>51523.05</v>
      </c>
      <c r="J23" s="49"/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f>SUM(H25:H26)</f>
        <v>1360094.97</v>
      </c>
      <c r="I24" s="29">
        <f>+I25+I26</f>
        <v>1401764.51</v>
      </c>
      <c r="J24" s="31">
        <f>I24/H24</f>
        <v>1.0306372282223792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f>+[1]PARTIDAS!I4+[1]PARTIDAS!I5+[1]PARTIDAS!I7+[1]PARTIDAS!I10+[1]PARTIDAS!I13</f>
        <v>1360094.97</v>
      </c>
      <c r="I25" s="29">
        <v>1360095.02</v>
      </c>
      <c r="J25" s="38">
        <f>I25/H25</f>
        <v>1.0000000367621389</v>
      </c>
    </row>
    <row r="26" spans="2:10">
      <c r="B26" s="23"/>
      <c r="C26" s="27"/>
      <c r="D26" s="27"/>
      <c r="E26" s="27" t="s">
        <v>29</v>
      </c>
      <c r="F26" s="27"/>
      <c r="G26" s="27"/>
      <c r="H26" s="58">
        <v>0</v>
      </c>
      <c r="I26" s="29">
        <v>41669.49</v>
      </c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>
        <v>0</v>
      </c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f>SUM(H30:H32)</f>
        <v>899963.09190949146</v>
      </c>
      <c r="I29" s="26">
        <f>SUM(I30:I32)</f>
        <v>818661.92999999993</v>
      </c>
      <c r="J29" s="48">
        <f>I29/H29</f>
        <v>0.90966167097253814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f>+[1]BASE!U6</f>
        <v>681631.50999999989</v>
      </c>
      <c r="I30" s="29">
        <v>650976.48</v>
      </c>
      <c r="J30" s="31">
        <f>I30/H30</f>
        <v>0.95502697637907041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f>+[1]BASE!U14</f>
        <v>199731.83190949162</v>
      </c>
      <c r="I31" s="29">
        <v>166569.51</v>
      </c>
      <c r="J31" s="31">
        <f>I31/H31</f>
        <v>0.83396576503379238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f>+[1]BASE!U22</f>
        <v>18599.75</v>
      </c>
      <c r="I32" s="29">
        <v>1115.94</v>
      </c>
      <c r="J32" s="31">
        <f>I32/H32</f>
        <v>5.9997580612642647E-2</v>
      </c>
    </row>
    <row r="33" spans="2:12">
      <c r="B33" s="23"/>
      <c r="H33" s="32"/>
      <c r="I33" s="29"/>
      <c r="J33" s="31"/>
    </row>
    <row r="34" spans="2:12">
      <c r="B34" s="23"/>
      <c r="C34" s="24" t="s">
        <v>37</v>
      </c>
      <c r="D34" s="24" t="s">
        <v>38</v>
      </c>
      <c r="E34" s="24"/>
      <c r="F34" s="24"/>
      <c r="G34" s="24"/>
      <c r="H34" s="25">
        <f>SUM(H35:H38)</f>
        <v>810131.88</v>
      </c>
      <c r="I34" s="26">
        <f>SUM(I35:I38)</f>
        <v>241376.23</v>
      </c>
      <c r="J34" s="48">
        <f>I34/H34</f>
        <v>0.29794683552016249</v>
      </c>
    </row>
    <row r="35" spans="2:12">
      <c r="B35" s="23"/>
      <c r="C35" s="27"/>
      <c r="D35" s="27" t="s">
        <v>8</v>
      </c>
      <c r="E35" s="27" t="s">
        <v>39</v>
      </c>
      <c r="F35" s="27"/>
      <c r="G35" s="27"/>
      <c r="H35" s="32">
        <f>801345.81+8786.07</f>
        <v>810131.88</v>
      </c>
      <c r="I35" s="29">
        <v>222665.13</v>
      </c>
      <c r="J35" s="31">
        <f>I35/H35</f>
        <v>0.27485047249344147</v>
      </c>
    </row>
    <row r="36" spans="2:12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18711.099999999999</v>
      </c>
      <c r="J36" s="31"/>
    </row>
    <row r="37" spans="2:12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0</v>
      </c>
      <c r="J37" s="31"/>
    </row>
    <row r="38" spans="2:12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>
        <v>0</v>
      </c>
      <c r="J38" s="49"/>
    </row>
    <row r="39" spans="2:12">
      <c r="B39" s="23"/>
      <c r="C39" s="27"/>
      <c r="D39" s="27"/>
      <c r="E39" s="27"/>
      <c r="F39" s="27"/>
      <c r="G39" s="27"/>
      <c r="H39" s="28"/>
      <c r="I39" s="29"/>
      <c r="J39" s="49"/>
    </row>
    <row r="40" spans="2:12">
      <c r="B40" s="23"/>
      <c r="C40" s="24" t="s">
        <v>43</v>
      </c>
      <c r="D40" s="24" t="s">
        <v>44</v>
      </c>
      <c r="E40" s="24"/>
      <c r="F40" s="24"/>
      <c r="G40" s="24"/>
      <c r="H40" s="25">
        <f>11699.92-11699.92</f>
        <v>0</v>
      </c>
      <c r="I40" s="26">
        <v>95394.08</v>
      </c>
      <c r="J40" s="48"/>
    </row>
    <row r="41" spans="2:12">
      <c r="B41" s="23"/>
      <c r="C41" s="24"/>
      <c r="D41" s="24"/>
      <c r="E41" s="24"/>
      <c r="F41" s="24"/>
      <c r="G41" s="24"/>
      <c r="H41" s="25"/>
      <c r="I41" s="26"/>
      <c r="J41" s="48"/>
    </row>
    <row r="42" spans="2:12">
      <c r="B42" s="23"/>
      <c r="C42" s="24" t="s">
        <v>45</v>
      </c>
      <c r="D42" s="24" t="s">
        <v>46</v>
      </c>
      <c r="E42" s="24"/>
      <c r="F42" s="24"/>
      <c r="G42" s="24"/>
      <c r="H42" s="25"/>
      <c r="I42" s="26">
        <v>85430.62</v>
      </c>
      <c r="J42" s="48"/>
    </row>
    <row r="43" spans="2:12">
      <c r="B43" s="23"/>
      <c r="C43" s="24"/>
      <c r="D43" s="24"/>
      <c r="E43" s="24"/>
      <c r="F43" s="24"/>
      <c r="G43" s="24"/>
      <c r="H43" s="25"/>
      <c r="I43" s="26"/>
      <c r="J43" s="48"/>
    </row>
    <row r="44" spans="2:12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2">
      <c r="B45" s="23"/>
      <c r="C45" s="24"/>
      <c r="D45" s="24"/>
      <c r="E45" s="24"/>
      <c r="F45" s="24"/>
      <c r="G45" s="24"/>
      <c r="H45" s="25"/>
      <c r="I45" s="26"/>
      <c r="J45" s="48"/>
    </row>
    <row r="46" spans="2:12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2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2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  <c r="K48" s="27"/>
      <c r="L48" s="56"/>
    </row>
    <row r="49" spans="2:12">
      <c r="B49" s="23"/>
      <c r="D49" s="27"/>
      <c r="E49" s="27"/>
      <c r="F49" s="24"/>
      <c r="G49" s="24"/>
      <c r="H49" s="25"/>
      <c r="I49" s="26"/>
      <c r="J49" s="48"/>
      <c r="K49" s="27"/>
      <c r="L49" s="56"/>
    </row>
    <row r="50" spans="2:12">
      <c r="B50" s="23"/>
      <c r="C50" s="24" t="s">
        <v>65</v>
      </c>
      <c r="D50" s="24" t="s">
        <v>87</v>
      </c>
      <c r="E50" s="27"/>
      <c r="F50" s="24"/>
      <c r="G50" s="24"/>
      <c r="H50" s="25"/>
      <c r="I50" s="26">
        <v>2644.26</v>
      </c>
      <c r="J50" s="48"/>
      <c r="K50" s="27"/>
      <c r="L50" s="56"/>
    </row>
    <row r="51" spans="2:12" ht="16.5" thickBot="1">
      <c r="B51" s="23"/>
      <c r="C51" s="27"/>
      <c r="D51" s="27"/>
      <c r="E51" s="24"/>
      <c r="F51" s="24"/>
      <c r="G51" s="24"/>
      <c r="H51" s="25"/>
      <c r="I51" s="26"/>
      <c r="J51" s="48"/>
      <c r="K51" s="24"/>
      <c r="L51" s="61"/>
    </row>
    <row r="52" spans="2:12" ht="16.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f>+H8+H12+-H14-H16+H22-H29-H34-H40+H42-H44+H46</f>
        <v>-30000.00190949149</v>
      </c>
      <c r="I52" s="39">
        <f>+I8+I12+-I14-I16+I22-I29-I34-I40+I42-I44-I46-I50</f>
        <v>131946.57000000024</v>
      </c>
      <c r="J52" s="52">
        <f>I52/H52</f>
        <v>-4.3982187200546345</v>
      </c>
      <c r="K52" s="24"/>
      <c r="L52" s="57"/>
    </row>
    <row r="53" spans="2:12">
      <c r="B53" s="23"/>
      <c r="C53" s="24"/>
      <c r="D53" s="24"/>
      <c r="E53" s="24"/>
      <c r="F53" s="24"/>
      <c r="G53" s="24"/>
      <c r="H53" s="40"/>
      <c r="I53" s="41"/>
      <c r="J53" s="53"/>
      <c r="K53" s="24"/>
      <c r="L53" s="57"/>
    </row>
    <row r="54" spans="2:12">
      <c r="B54" s="23"/>
      <c r="C54" s="24" t="s">
        <v>55</v>
      </c>
      <c r="D54" s="24" t="s">
        <v>56</v>
      </c>
      <c r="E54" s="24"/>
      <c r="F54" s="24"/>
      <c r="G54" s="24"/>
      <c r="H54" s="40">
        <f>+H55+H58</f>
        <v>30000</v>
      </c>
      <c r="I54" s="41">
        <f>+I55+I58</f>
        <v>35412.49</v>
      </c>
      <c r="J54" s="54">
        <f>I54/H54</f>
        <v>1.1804163333333333</v>
      </c>
      <c r="K54" s="59"/>
      <c r="L54" s="62"/>
    </row>
    <row r="55" spans="2:12">
      <c r="B55" s="23"/>
      <c r="D55" s="27" t="s">
        <v>8</v>
      </c>
      <c r="E55" s="27" t="s">
        <v>57</v>
      </c>
      <c r="F55" s="24"/>
      <c r="G55" s="24"/>
      <c r="H55" s="40">
        <f>+H56+H57</f>
        <v>0</v>
      </c>
      <c r="I55" s="41">
        <f>+I56+I57</f>
        <v>0</v>
      </c>
      <c r="J55" s="53"/>
      <c r="K55" s="59"/>
      <c r="L55" s="62"/>
    </row>
    <row r="56" spans="2:12">
      <c r="B56" s="23"/>
      <c r="E56" s="27" t="s">
        <v>58</v>
      </c>
      <c r="F56" s="27" t="s">
        <v>59</v>
      </c>
      <c r="G56" s="24"/>
      <c r="H56" s="40"/>
      <c r="I56" s="41"/>
      <c r="J56" s="53"/>
      <c r="K56" s="59"/>
      <c r="L56" s="62"/>
    </row>
    <row r="57" spans="2:12">
      <c r="B57" s="23"/>
      <c r="E57" s="27" t="s">
        <v>60</v>
      </c>
      <c r="F57" s="27" t="s">
        <v>61</v>
      </c>
      <c r="G57" s="24"/>
      <c r="H57" s="40"/>
      <c r="I57" s="41"/>
      <c r="J57" s="53"/>
      <c r="K57" s="59"/>
      <c r="L57" s="62"/>
    </row>
    <row r="58" spans="2:12">
      <c r="B58" s="23"/>
      <c r="D58" s="27" t="s">
        <v>10</v>
      </c>
      <c r="E58" s="27" t="s">
        <v>62</v>
      </c>
      <c r="F58" s="24"/>
      <c r="G58" s="24"/>
      <c r="H58" s="28">
        <f>+H59+H60</f>
        <v>30000</v>
      </c>
      <c r="I58" s="29">
        <f>+I59+I60</f>
        <v>35412.49</v>
      </c>
      <c r="J58" s="31">
        <f>I58/H58</f>
        <v>1.1804163333333333</v>
      </c>
      <c r="K58" s="59"/>
      <c r="L58" s="62"/>
    </row>
    <row r="59" spans="2:12">
      <c r="B59" s="23"/>
      <c r="E59" s="27" t="s">
        <v>63</v>
      </c>
      <c r="F59" s="27" t="s">
        <v>59</v>
      </c>
      <c r="G59" s="24"/>
      <c r="H59" s="40"/>
      <c r="I59" s="41"/>
      <c r="J59" s="53"/>
      <c r="K59" s="24"/>
      <c r="L59" s="57"/>
    </row>
    <row r="60" spans="2:12">
      <c r="B60" s="23"/>
      <c r="E60" s="27" t="s">
        <v>64</v>
      </c>
      <c r="F60" s="27" t="s">
        <v>61</v>
      </c>
      <c r="G60" s="24"/>
      <c r="H60" s="42">
        <v>30000</v>
      </c>
      <c r="I60" s="43">
        <v>35412.49</v>
      </c>
      <c r="J60" s="55">
        <f>I60/H60</f>
        <v>1.1804163333333333</v>
      </c>
      <c r="K60" s="60"/>
      <c r="L60" s="62"/>
    </row>
    <row r="61" spans="2:12">
      <c r="B61" s="23"/>
      <c r="C61" s="24"/>
      <c r="D61" s="24"/>
      <c r="E61" s="24"/>
      <c r="F61" s="24"/>
      <c r="G61" s="24"/>
      <c r="H61" s="40"/>
      <c r="I61" s="41"/>
      <c r="J61" s="53"/>
      <c r="K61" s="24"/>
      <c r="L61" s="56"/>
    </row>
    <row r="62" spans="2:12">
      <c r="B62" s="23"/>
      <c r="C62" s="24" t="s">
        <v>65</v>
      </c>
      <c r="D62" s="24" t="s">
        <v>66</v>
      </c>
      <c r="E62" s="24"/>
      <c r="F62" s="24"/>
      <c r="G62" s="24"/>
      <c r="H62" s="40">
        <f>+H63+H64+H65</f>
        <v>0</v>
      </c>
      <c r="I62" s="41">
        <f>+I63+I64+I65</f>
        <v>123913.52</v>
      </c>
      <c r="J62" s="53"/>
      <c r="K62" s="24"/>
      <c r="L62" s="57"/>
    </row>
    <row r="63" spans="2:12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  <c r="K63" s="27"/>
      <c r="L63" s="56"/>
    </row>
    <row r="64" spans="2:12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123913.52</v>
      </c>
      <c r="J64" s="48"/>
      <c r="K64" s="30"/>
      <c r="L64" s="63"/>
    </row>
    <row r="65" spans="2:12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  <c r="K65" s="30"/>
      <c r="L65" s="63"/>
    </row>
    <row r="66" spans="2:12">
      <c r="B66" s="23"/>
      <c r="C66" s="24"/>
      <c r="D66" s="24"/>
      <c r="E66" s="24"/>
      <c r="F66" s="24"/>
      <c r="G66" s="24"/>
      <c r="H66" s="40"/>
      <c r="I66" s="41"/>
      <c r="J66" s="53"/>
      <c r="K66" s="30"/>
      <c r="L66" s="30"/>
    </row>
    <row r="67" spans="2:12">
      <c r="B67" s="23"/>
      <c r="C67" s="24" t="s">
        <v>70</v>
      </c>
      <c r="D67" s="24" t="s">
        <v>71</v>
      </c>
      <c r="E67" s="24"/>
      <c r="F67" s="24"/>
      <c r="G67" s="24"/>
      <c r="H67" s="40">
        <f>+H68+H69</f>
        <v>0</v>
      </c>
      <c r="I67" s="41">
        <f>+I68+I69</f>
        <v>0</v>
      </c>
      <c r="J67" s="53"/>
      <c r="K67" s="30"/>
      <c r="L67" s="30"/>
    </row>
    <row r="68" spans="2:12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  <c r="K68" s="30"/>
      <c r="L68" s="30"/>
    </row>
    <row r="69" spans="2:12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2">
      <c r="B70" s="23"/>
      <c r="C70" s="24"/>
      <c r="D70" s="24"/>
      <c r="E70" s="24"/>
      <c r="F70" s="24"/>
      <c r="G70" s="24"/>
      <c r="H70" s="40"/>
      <c r="I70" s="41"/>
      <c r="J70" s="53"/>
    </row>
    <row r="71" spans="2:12">
      <c r="B71" s="23"/>
      <c r="C71" s="24" t="s">
        <v>74</v>
      </c>
      <c r="D71" s="24" t="s">
        <v>75</v>
      </c>
      <c r="E71" s="24"/>
      <c r="F71" s="24"/>
      <c r="G71" s="24"/>
      <c r="H71" s="40"/>
      <c r="I71" s="41"/>
      <c r="J71" s="53"/>
    </row>
    <row r="72" spans="2:12">
      <c r="B72" s="23"/>
      <c r="C72" s="24"/>
      <c r="D72" s="24"/>
      <c r="E72" s="24"/>
      <c r="F72" s="24"/>
      <c r="G72" s="24"/>
      <c r="H72" s="40"/>
      <c r="I72" s="41"/>
      <c r="J72" s="53"/>
    </row>
    <row r="73" spans="2:12">
      <c r="B73" s="23"/>
      <c r="C73" s="24" t="s">
        <v>76</v>
      </c>
      <c r="D73" s="24" t="s">
        <v>77</v>
      </c>
      <c r="E73" s="24"/>
      <c r="F73" s="24"/>
      <c r="G73" s="24"/>
      <c r="H73" s="40">
        <f>+H74+H75</f>
        <v>0</v>
      </c>
      <c r="I73" s="41">
        <f>+I74+I75</f>
        <v>0</v>
      </c>
      <c r="J73" s="53"/>
    </row>
    <row r="74" spans="2:12">
      <c r="B74" s="23"/>
      <c r="D74" s="27" t="s">
        <v>8</v>
      </c>
      <c r="E74" s="27" t="s">
        <v>78</v>
      </c>
      <c r="F74" s="24"/>
      <c r="G74" s="24"/>
      <c r="H74" s="40"/>
      <c r="I74" s="41"/>
      <c r="J74" s="53"/>
    </row>
    <row r="75" spans="2:12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2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2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f>+H54-H62+H67+H73</f>
        <v>30000</v>
      </c>
      <c r="I77" s="39">
        <f>+I54-I62+I67+I73</f>
        <v>-88501.03</v>
      </c>
      <c r="J77" s="52">
        <f>I77/H77</f>
        <v>-2.9500343333333334</v>
      </c>
    </row>
    <row r="78" spans="2:12" ht="16.5" thickBot="1">
      <c r="B78" s="23"/>
      <c r="C78" s="24"/>
      <c r="D78" s="24"/>
      <c r="E78" s="24"/>
      <c r="F78" s="24"/>
      <c r="G78" s="24"/>
      <c r="H78" s="40"/>
      <c r="I78" s="41"/>
      <c r="J78" s="53"/>
    </row>
    <row r="79" spans="2:12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f>+H77+H52</f>
        <v>-1.9094914896413684E-3</v>
      </c>
      <c r="I79" s="39">
        <f>+I77+I52</f>
        <v>43445.540000000241</v>
      </c>
      <c r="J79" s="52"/>
    </row>
    <row r="80" spans="2:12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54938.75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f>+H79-H81</f>
        <v>-1.9094914896413684E-3</v>
      </c>
      <c r="I83" s="39">
        <f>+I79+I81</f>
        <v>98384.290000000241</v>
      </c>
      <c r="J83" s="52"/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49.5" customHeight="1"/>
    <row r="86" spans="2:10" ht="20.25" customHeight="1"/>
    <row r="87" spans="2:10" ht="38.25" customHeight="1"/>
  </sheetData>
  <mergeCells count="3">
    <mergeCell ref="B2:J2"/>
    <mergeCell ref="J4:J6"/>
    <mergeCell ref="B5:G5"/>
  </mergeCells>
  <pageMargins left="0.7" right="0.7" top="0.75" bottom="0.75" header="0.3" footer="0.3"/>
  <ignoredErrors>
    <ignoredError sqref="H25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'2019'!Títulos_a_imprimir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pablo.ojeda</cp:lastModifiedBy>
  <dcterms:created xsi:type="dcterms:W3CDTF">2018-04-13T08:52:21Z</dcterms:created>
  <dcterms:modified xsi:type="dcterms:W3CDTF">2020-06-02T17:28:59Z</dcterms:modified>
</cp:coreProperties>
</file>